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44" yWindow="324" windowWidth="18360" windowHeight="12720"/>
  </bookViews>
  <sheets>
    <sheet name="план.ст-ть (2022)" sheetId="1" r:id="rId1"/>
  </sheets>
  <externalReferences>
    <externalReference r:id="rId2"/>
    <externalReference r:id="rId3"/>
  </externalReferences>
  <definedNames>
    <definedName name="_xlnm._FilterDatabase" localSheetId="0" hidden="1">'план.ст-ть (2022)'!$A$9:$CR$125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(2022)'!$A$1:$AE$120</definedName>
  </definedNames>
  <calcPr calcId="145621"/>
</workbook>
</file>

<file path=xl/calcChain.xml><?xml version="1.0" encoding="utf-8"?>
<calcChain xmlns="http://schemas.openxmlformats.org/spreadsheetml/2006/main">
  <c r="D120" i="1" l="1"/>
  <c r="Q82" i="1" l="1"/>
  <c r="Q64" i="1" l="1"/>
  <c r="O64" i="1"/>
  <c r="Q57" i="1" l="1"/>
  <c r="Q117" i="1" l="1"/>
  <c r="Q114" i="1"/>
  <c r="Q113" i="1"/>
  <c r="Q89" i="1" l="1"/>
  <c r="P86" i="1"/>
  <c r="Q86" i="1"/>
  <c r="Q100" i="1"/>
  <c r="Q104" i="1"/>
  <c r="Q103" i="1"/>
  <c r="Q33" i="1" l="1"/>
  <c r="Q32" i="1"/>
  <c r="Q13" i="1" l="1"/>
  <c r="P13" i="1"/>
  <c r="H120" i="1" l="1"/>
  <c r="G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P15" i="1" l="1"/>
  <c r="O89" i="1" l="1"/>
  <c r="O11" i="1" l="1"/>
  <c r="Q11" i="1"/>
  <c r="O21" i="1" l="1"/>
  <c r="O10" i="1" l="1"/>
  <c r="R11" i="1" l="1"/>
  <c r="Q68" i="1"/>
  <c r="P11" i="1" l="1"/>
  <c r="Q85" i="1"/>
  <c r="R13" i="1" l="1"/>
  <c r="R90" i="1" l="1"/>
  <c r="O32" i="1" l="1"/>
  <c r="O105" i="1"/>
  <c r="Q101" i="1" l="1"/>
  <c r="Q12" i="1" l="1"/>
  <c r="R12" i="1"/>
  <c r="R32" i="1" l="1"/>
  <c r="P32" i="1" l="1"/>
  <c r="O113" i="1" l="1"/>
  <c r="Q14" i="1" l="1"/>
  <c r="Q87" i="1" l="1"/>
  <c r="O87" i="1"/>
  <c r="Q39" i="1"/>
  <c r="Q93" i="1" l="1"/>
  <c r="AA120" i="1" l="1"/>
  <c r="AA125" i="1" s="1"/>
  <c r="P58" i="1" l="1"/>
  <c r="O115" i="1" l="1"/>
  <c r="Q90" i="1"/>
  <c r="O50" i="1" l="1"/>
  <c r="O88" i="1" l="1"/>
  <c r="R88" i="1"/>
  <c r="Q41" i="1"/>
  <c r="E27" i="1" l="1"/>
  <c r="P27" i="1"/>
  <c r="M27" i="1" s="1"/>
  <c r="T27" i="1" l="1"/>
  <c r="Q109" i="1" l="1"/>
  <c r="P87" i="1" l="1"/>
  <c r="M87" i="1" s="1"/>
  <c r="Q31" i="1" l="1"/>
  <c r="F120" i="1" l="1"/>
  <c r="F125" i="1" l="1"/>
  <c r="L120" i="1"/>
  <c r="L125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0" i="1"/>
  <c r="AB80" i="1" l="1"/>
  <c r="AB81" i="1"/>
  <c r="X80" i="1"/>
  <c r="V80" i="1" s="1"/>
  <c r="U80" i="1" s="1"/>
  <c r="X81" i="1"/>
  <c r="V81" i="1" s="1"/>
  <c r="U81" i="1" s="1"/>
  <c r="P80" i="1"/>
  <c r="M80" i="1" s="1"/>
  <c r="T80" i="1" s="1"/>
  <c r="P81" i="1"/>
  <c r="M81" i="1" s="1"/>
  <c r="T81" i="1" s="1"/>
  <c r="AE81" i="1" l="1"/>
  <c r="AE80" i="1"/>
  <c r="P12" i="1"/>
  <c r="P14" i="1"/>
  <c r="P16" i="1"/>
  <c r="P17" i="1"/>
  <c r="P18" i="1"/>
  <c r="P19" i="1"/>
  <c r="P21" i="1"/>
  <c r="P22" i="1"/>
  <c r="P23" i="1"/>
  <c r="P24" i="1"/>
  <c r="P25" i="1"/>
  <c r="P26" i="1"/>
  <c r="P28" i="1"/>
  <c r="M28" i="1" s="1"/>
  <c r="P29" i="1"/>
  <c r="P30" i="1"/>
  <c r="P31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9" i="1"/>
  <c r="P60" i="1"/>
  <c r="P61" i="1"/>
  <c r="P62" i="1"/>
  <c r="P63" i="1"/>
  <c r="P64" i="1"/>
  <c r="M64" i="1" s="1"/>
  <c r="P65" i="1"/>
  <c r="P66" i="1"/>
  <c r="P67" i="1"/>
  <c r="P68" i="1"/>
  <c r="P69" i="1"/>
  <c r="P70" i="1"/>
  <c r="P71" i="1"/>
  <c r="P72" i="1"/>
  <c r="P73" i="1"/>
  <c r="P74" i="1"/>
  <c r="P75" i="1"/>
  <c r="P76" i="1"/>
  <c r="P78" i="1"/>
  <c r="P79" i="1"/>
  <c r="P82" i="1"/>
  <c r="P83" i="1"/>
  <c r="P84" i="1"/>
  <c r="P85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M113" i="1" s="1"/>
  <c r="P114" i="1"/>
  <c r="P115" i="1"/>
  <c r="P116" i="1"/>
  <c r="P117" i="1"/>
  <c r="P118" i="1"/>
  <c r="P119" i="1"/>
  <c r="P10" i="1"/>
  <c r="M11" i="1" l="1"/>
  <c r="T11" i="1" s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9" i="1"/>
  <c r="M30" i="1"/>
  <c r="M31" i="1"/>
  <c r="M32" i="1"/>
  <c r="M33" i="1"/>
  <c r="M34" i="1"/>
  <c r="M35" i="1"/>
  <c r="M36" i="1"/>
  <c r="T36" i="1" s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5" i="1"/>
  <c r="M66" i="1"/>
  <c r="M67" i="1"/>
  <c r="M68" i="1"/>
  <c r="M69" i="1"/>
  <c r="M70" i="1"/>
  <c r="M71" i="1"/>
  <c r="M72" i="1"/>
  <c r="M73" i="1"/>
  <c r="M74" i="1"/>
  <c r="M75" i="1"/>
  <c r="M76" i="1"/>
  <c r="M78" i="1"/>
  <c r="M79" i="1"/>
  <c r="M82" i="1"/>
  <c r="M83" i="1"/>
  <c r="M84" i="1"/>
  <c r="M85" i="1"/>
  <c r="M86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4" i="1"/>
  <c r="M115" i="1"/>
  <c r="M116" i="1"/>
  <c r="M117" i="1"/>
  <c r="M118" i="1"/>
  <c r="M119" i="1"/>
  <c r="X11" i="1"/>
  <c r="V11" i="1" s="1"/>
  <c r="U11" i="1" s="1"/>
  <c r="X12" i="1"/>
  <c r="V12" i="1" s="1"/>
  <c r="U12" i="1" s="1"/>
  <c r="X13" i="1"/>
  <c r="V13" i="1" s="1"/>
  <c r="U13" i="1" s="1"/>
  <c r="X14" i="1"/>
  <c r="V14" i="1" s="1"/>
  <c r="U14" i="1" s="1"/>
  <c r="X15" i="1"/>
  <c r="V15" i="1" s="1"/>
  <c r="U15" i="1" s="1"/>
  <c r="X16" i="1"/>
  <c r="V16" i="1" s="1"/>
  <c r="U16" i="1" s="1"/>
  <c r="X17" i="1"/>
  <c r="V17" i="1" s="1"/>
  <c r="U17" i="1" s="1"/>
  <c r="X18" i="1"/>
  <c r="V18" i="1" s="1"/>
  <c r="U18" i="1" s="1"/>
  <c r="X19" i="1"/>
  <c r="V19" i="1" s="1"/>
  <c r="U19" i="1" s="1"/>
  <c r="X20" i="1"/>
  <c r="V20" i="1" s="1"/>
  <c r="U20" i="1" s="1"/>
  <c r="X21" i="1"/>
  <c r="V21" i="1" s="1"/>
  <c r="U21" i="1" s="1"/>
  <c r="X22" i="1"/>
  <c r="V22" i="1" s="1"/>
  <c r="U22" i="1" s="1"/>
  <c r="X23" i="1"/>
  <c r="V23" i="1" s="1"/>
  <c r="U23" i="1" s="1"/>
  <c r="X24" i="1"/>
  <c r="V24" i="1" s="1"/>
  <c r="U24" i="1" s="1"/>
  <c r="X25" i="1"/>
  <c r="V25" i="1" s="1"/>
  <c r="U25" i="1" s="1"/>
  <c r="X26" i="1"/>
  <c r="V26" i="1" s="1"/>
  <c r="U26" i="1" s="1"/>
  <c r="X27" i="1"/>
  <c r="V27" i="1" s="1"/>
  <c r="U27" i="1" s="1"/>
  <c r="X28" i="1"/>
  <c r="V28" i="1" s="1"/>
  <c r="U28" i="1" s="1"/>
  <c r="X29" i="1"/>
  <c r="V29" i="1" s="1"/>
  <c r="U29" i="1" s="1"/>
  <c r="X30" i="1"/>
  <c r="V30" i="1" s="1"/>
  <c r="U30" i="1" s="1"/>
  <c r="X31" i="1"/>
  <c r="V31" i="1" s="1"/>
  <c r="U31" i="1" s="1"/>
  <c r="X32" i="1"/>
  <c r="V32" i="1" s="1"/>
  <c r="U32" i="1" s="1"/>
  <c r="X33" i="1"/>
  <c r="V33" i="1" s="1"/>
  <c r="U33" i="1" s="1"/>
  <c r="X34" i="1"/>
  <c r="V34" i="1" s="1"/>
  <c r="U34" i="1" s="1"/>
  <c r="X35" i="1"/>
  <c r="V35" i="1" s="1"/>
  <c r="U35" i="1" s="1"/>
  <c r="X36" i="1"/>
  <c r="V36" i="1" s="1"/>
  <c r="U36" i="1" s="1"/>
  <c r="X37" i="1"/>
  <c r="V37" i="1" s="1"/>
  <c r="U37" i="1" s="1"/>
  <c r="X38" i="1"/>
  <c r="V38" i="1" s="1"/>
  <c r="U38" i="1" s="1"/>
  <c r="X39" i="1"/>
  <c r="V39" i="1" s="1"/>
  <c r="U39" i="1" s="1"/>
  <c r="X40" i="1"/>
  <c r="V40" i="1" s="1"/>
  <c r="U40" i="1" s="1"/>
  <c r="X41" i="1"/>
  <c r="V41" i="1" s="1"/>
  <c r="U41" i="1" s="1"/>
  <c r="X42" i="1"/>
  <c r="V42" i="1" s="1"/>
  <c r="U42" i="1" s="1"/>
  <c r="X43" i="1"/>
  <c r="V43" i="1" s="1"/>
  <c r="U43" i="1" s="1"/>
  <c r="X44" i="1"/>
  <c r="V44" i="1" s="1"/>
  <c r="U44" i="1" s="1"/>
  <c r="X45" i="1"/>
  <c r="V45" i="1" s="1"/>
  <c r="U45" i="1" s="1"/>
  <c r="X46" i="1"/>
  <c r="V46" i="1" s="1"/>
  <c r="U46" i="1" s="1"/>
  <c r="X47" i="1"/>
  <c r="V47" i="1" s="1"/>
  <c r="U47" i="1" s="1"/>
  <c r="X48" i="1"/>
  <c r="V48" i="1" s="1"/>
  <c r="U48" i="1" s="1"/>
  <c r="X49" i="1"/>
  <c r="V49" i="1" s="1"/>
  <c r="U49" i="1" s="1"/>
  <c r="X50" i="1"/>
  <c r="V50" i="1" s="1"/>
  <c r="U50" i="1" s="1"/>
  <c r="X51" i="1"/>
  <c r="V51" i="1" s="1"/>
  <c r="U51" i="1" s="1"/>
  <c r="X52" i="1"/>
  <c r="V52" i="1" s="1"/>
  <c r="U52" i="1" s="1"/>
  <c r="X53" i="1"/>
  <c r="V53" i="1" s="1"/>
  <c r="U53" i="1" s="1"/>
  <c r="X54" i="1"/>
  <c r="V54" i="1" s="1"/>
  <c r="U54" i="1" s="1"/>
  <c r="X55" i="1"/>
  <c r="V55" i="1" s="1"/>
  <c r="U55" i="1" s="1"/>
  <c r="X56" i="1"/>
  <c r="V56" i="1" s="1"/>
  <c r="U56" i="1" s="1"/>
  <c r="X57" i="1"/>
  <c r="V57" i="1" s="1"/>
  <c r="U57" i="1" s="1"/>
  <c r="X58" i="1"/>
  <c r="V58" i="1" s="1"/>
  <c r="U58" i="1" s="1"/>
  <c r="X59" i="1"/>
  <c r="V59" i="1" s="1"/>
  <c r="U59" i="1" s="1"/>
  <c r="X60" i="1"/>
  <c r="V60" i="1" s="1"/>
  <c r="U60" i="1" s="1"/>
  <c r="X61" i="1"/>
  <c r="V61" i="1" s="1"/>
  <c r="U61" i="1" s="1"/>
  <c r="X62" i="1"/>
  <c r="V62" i="1" s="1"/>
  <c r="U62" i="1" s="1"/>
  <c r="X63" i="1"/>
  <c r="V63" i="1" s="1"/>
  <c r="U63" i="1" s="1"/>
  <c r="X64" i="1"/>
  <c r="V64" i="1" s="1"/>
  <c r="U64" i="1" s="1"/>
  <c r="X65" i="1"/>
  <c r="V65" i="1" s="1"/>
  <c r="U65" i="1" s="1"/>
  <c r="X66" i="1"/>
  <c r="V66" i="1" s="1"/>
  <c r="U66" i="1" s="1"/>
  <c r="X67" i="1"/>
  <c r="V67" i="1" s="1"/>
  <c r="U67" i="1" s="1"/>
  <c r="X68" i="1"/>
  <c r="V68" i="1" s="1"/>
  <c r="U68" i="1" s="1"/>
  <c r="X69" i="1"/>
  <c r="V69" i="1" s="1"/>
  <c r="U69" i="1" s="1"/>
  <c r="X70" i="1"/>
  <c r="V70" i="1" s="1"/>
  <c r="U70" i="1" s="1"/>
  <c r="X71" i="1"/>
  <c r="V71" i="1" s="1"/>
  <c r="U71" i="1" s="1"/>
  <c r="X72" i="1"/>
  <c r="V72" i="1" s="1"/>
  <c r="U72" i="1" s="1"/>
  <c r="X73" i="1"/>
  <c r="V73" i="1" s="1"/>
  <c r="U73" i="1" s="1"/>
  <c r="X74" i="1"/>
  <c r="V74" i="1" s="1"/>
  <c r="U74" i="1" s="1"/>
  <c r="X75" i="1"/>
  <c r="V75" i="1" s="1"/>
  <c r="U75" i="1" s="1"/>
  <c r="X76" i="1"/>
  <c r="V76" i="1" s="1"/>
  <c r="U76" i="1" s="1"/>
  <c r="X77" i="1"/>
  <c r="V77" i="1" s="1"/>
  <c r="U77" i="1" s="1"/>
  <c r="X78" i="1"/>
  <c r="V78" i="1" s="1"/>
  <c r="U78" i="1" s="1"/>
  <c r="X79" i="1"/>
  <c r="V79" i="1" s="1"/>
  <c r="U79" i="1" s="1"/>
  <c r="X82" i="1"/>
  <c r="V82" i="1" s="1"/>
  <c r="U82" i="1" s="1"/>
  <c r="X83" i="1"/>
  <c r="V83" i="1" s="1"/>
  <c r="U83" i="1" s="1"/>
  <c r="X84" i="1"/>
  <c r="V84" i="1" s="1"/>
  <c r="U84" i="1" s="1"/>
  <c r="X85" i="1"/>
  <c r="X86" i="1"/>
  <c r="V86" i="1" s="1"/>
  <c r="U86" i="1" s="1"/>
  <c r="X87" i="1"/>
  <c r="V87" i="1" s="1"/>
  <c r="U87" i="1" s="1"/>
  <c r="X88" i="1"/>
  <c r="V88" i="1" s="1"/>
  <c r="U88" i="1" s="1"/>
  <c r="X89" i="1"/>
  <c r="V89" i="1" s="1"/>
  <c r="U89" i="1" s="1"/>
  <c r="X90" i="1"/>
  <c r="V90" i="1" s="1"/>
  <c r="U90" i="1" s="1"/>
  <c r="X91" i="1"/>
  <c r="V91" i="1" s="1"/>
  <c r="U91" i="1" s="1"/>
  <c r="X92" i="1"/>
  <c r="V92" i="1" s="1"/>
  <c r="U92" i="1" s="1"/>
  <c r="X93" i="1"/>
  <c r="V93" i="1" s="1"/>
  <c r="U93" i="1" s="1"/>
  <c r="X94" i="1"/>
  <c r="V94" i="1" s="1"/>
  <c r="U94" i="1" s="1"/>
  <c r="X95" i="1"/>
  <c r="V95" i="1" s="1"/>
  <c r="U95" i="1" s="1"/>
  <c r="X96" i="1"/>
  <c r="V96" i="1" s="1"/>
  <c r="U96" i="1" s="1"/>
  <c r="X97" i="1"/>
  <c r="V97" i="1" s="1"/>
  <c r="U97" i="1" s="1"/>
  <c r="X98" i="1"/>
  <c r="V98" i="1" s="1"/>
  <c r="U98" i="1" s="1"/>
  <c r="X99" i="1"/>
  <c r="V99" i="1" s="1"/>
  <c r="U99" i="1" s="1"/>
  <c r="X100" i="1"/>
  <c r="V100" i="1" s="1"/>
  <c r="U100" i="1" s="1"/>
  <c r="X101" i="1"/>
  <c r="V101" i="1" s="1"/>
  <c r="U101" i="1" s="1"/>
  <c r="X102" i="1"/>
  <c r="V102" i="1" s="1"/>
  <c r="U102" i="1" s="1"/>
  <c r="X103" i="1"/>
  <c r="V103" i="1" s="1"/>
  <c r="U103" i="1" s="1"/>
  <c r="X104" i="1"/>
  <c r="V104" i="1" s="1"/>
  <c r="U104" i="1" s="1"/>
  <c r="X105" i="1"/>
  <c r="V105" i="1" s="1"/>
  <c r="U105" i="1" s="1"/>
  <c r="X106" i="1"/>
  <c r="V106" i="1" s="1"/>
  <c r="U106" i="1" s="1"/>
  <c r="X107" i="1"/>
  <c r="V107" i="1" s="1"/>
  <c r="U107" i="1" s="1"/>
  <c r="X108" i="1"/>
  <c r="V108" i="1" s="1"/>
  <c r="U108" i="1" s="1"/>
  <c r="X109" i="1"/>
  <c r="V109" i="1" s="1"/>
  <c r="U109" i="1" s="1"/>
  <c r="X110" i="1"/>
  <c r="V110" i="1" s="1"/>
  <c r="U110" i="1" s="1"/>
  <c r="X111" i="1"/>
  <c r="V111" i="1" s="1"/>
  <c r="U111" i="1" s="1"/>
  <c r="X112" i="1"/>
  <c r="V112" i="1" s="1"/>
  <c r="U112" i="1" s="1"/>
  <c r="X113" i="1"/>
  <c r="V113" i="1" s="1"/>
  <c r="U113" i="1" s="1"/>
  <c r="X114" i="1"/>
  <c r="V114" i="1" s="1"/>
  <c r="U114" i="1" s="1"/>
  <c r="X115" i="1"/>
  <c r="V115" i="1" s="1"/>
  <c r="U115" i="1" s="1"/>
  <c r="X116" i="1"/>
  <c r="V116" i="1" s="1"/>
  <c r="U116" i="1" s="1"/>
  <c r="X117" i="1"/>
  <c r="V117" i="1" s="1"/>
  <c r="U117" i="1" s="1"/>
  <c r="X118" i="1"/>
  <c r="V118" i="1" s="1"/>
  <c r="U118" i="1" s="1"/>
  <c r="X119" i="1"/>
  <c r="V119" i="1" s="1"/>
  <c r="U119" i="1" s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X10" i="1"/>
  <c r="AB10" i="1"/>
  <c r="V85" i="1" l="1"/>
  <c r="U85" i="1" s="1"/>
  <c r="AE85" i="1" s="1"/>
  <c r="T117" i="1"/>
  <c r="AE117" i="1"/>
  <c r="T113" i="1"/>
  <c r="AE113" i="1"/>
  <c r="T109" i="1"/>
  <c r="AE109" i="1"/>
  <c r="T105" i="1"/>
  <c r="AE105" i="1"/>
  <c r="T101" i="1"/>
  <c r="AE101" i="1"/>
  <c r="T97" i="1"/>
  <c r="AE97" i="1"/>
  <c r="T93" i="1"/>
  <c r="AE93" i="1"/>
  <c r="T89" i="1"/>
  <c r="AE89" i="1"/>
  <c r="T85" i="1"/>
  <c r="AE79" i="1"/>
  <c r="T75" i="1"/>
  <c r="AE75" i="1"/>
  <c r="T71" i="1"/>
  <c r="AE71" i="1"/>
  <c r="T67" i="1"/>
  <c r="AE67" i="1"/>
  <c r="T63" i="1"/>
  <c r="AE63" i="1"/>
  <c r="T59" i="1"/>
  <c r="AE59" i="1"/>
  <c r="T55" i="1"/>
  <c r="AE55" i="1"/>
  <c r="T51" i="1"/>
  <c r="AE51" i="1"/>
  <c r="T47" i="1"/>
  <c r="AE47" i="1"/>
  <c r="T43" i="1"/>
  <c r="AE43" i="1"/>
  <c r="T39" i="1"/>
  <c r="AE39" i="1"/>
  <c r="T35" i="1"/>
  <c r="AE35" i="1"/>
  <c r="T31" i="1"/>
  <c r="AE31" i="1"/>
  <c r="AE27" i="1"/>
  <c r="T23" i="1"/>
  <c r="AE23" i="1"/>
  <c r="T19" i="1"/>
  <c r="AE19" i="1"/>
  <c r="T15" i="1"/>
  <c r="AE15" i="1"/>
  <c r="AE11" i="1"/>
  <c r="T116" i="1"/>
  <c r="AE116" i="1"/>
  <c r="T112" i="1"/>
  <c r="AE112" i="1"/>
  <c r="T108" i="1"/>
  <c r="AE108" i="1"/>
  <c r="T104" i="1"/>
  <c r="AE104" i="1"/>
  <c r="T100" i="1"/>
  <c r="AE100" i="1"/>
  <c r="T96" i="1"/>
  <c r="AE96" i="1"/>
  <c r="T92" i="1"/>
  <c r="AE92" i="1"/>
  <c r="T88" i="1"/>
  <c r="AE88" i="1"/>
  <c r="T84" i="1"/>
  <c r="AE84" i="1"/>
  <c r="T78" i="1"/>
  <c r="AE78" i="1"/>
  <c r="AE74" i="1"/>
  <c r="T70" i="1"/>
  <c r="AE70" i="1"/>
  <c r="T66" i="1"/>
  <c r="AE66" i="1"/>
  <c r="T62" i="1"/>
  <c r="AE62" i="1"/>
  <c r="T58" i="1"/>
  <c r="AE58" i="1"/>
  <c r="T54" i="1"/>
  <c r="AE54" i="1"/>
  <c r="T50" i="1"/>
  <c r="AE50" i="1"/>
  <c r="T46" i="1"/>
  <c r="AE46" i="1"/>
  <c r="T42" i="1"/>
  <c r="AE42" i="1"/>
  <c r="T38" i="1"/>
  <c r="AE38" i="1"/>
  <c r="T34" i="1"/>
  <c r="AE34" i="1"/>
  <c r="T30" i="1"/>
  <c r="AE30" i="1"/>
  <c r="T26" i="1"/>
  <c r="AE26" i="1"/>
  <c r="T22" i="1"/>
  <c r="AE22" i="1"/>
  <c r="T18" i="1"/>
  <c r="AE18" i="1"/>
  <c r="T14" i="1"/>
  <c r="AE14" i="1"/>
  <c r="T119" i="1"/>
  <c r="AE119" i="1"/>
  <c r="T115" i="1"/>
  <c r="AE115" i="1"/>
  <c r="T111" i="1"/>
  <c r="AE111" i="1"/>
  <c r="T107" i="1"/>
  <c r="AE107" i="1"/>
  <c r="T103" i="1"/>
  <c r="AE103" i="1"/>
  <c r="T99" i="1"/>
  <c r="AE99" i="1"/>
  <c r="AE95" i="1"/>
  <c r="T91" i="1"/>
  <c r="AE91" i="1"/>
  <c r="T87" i="1"/>
  <c r="AE87" i="1"/>
  <c r="T83" i="1"/>
  <c r="AE83" i="1"/>
  <c r="T77" i="1"/>
  <c r="AE77" i="1"/>
  <c r="T73" i="1"/>
  <c r="AE73" i="1"/>
  <c r="T69" i="1"/>
  <c r="AE69" i="1"/>
  <c r="T65" i="1"/>
  <c r="AE65" i="1"/>
  <c r="T61" i="1"/>
  <c r="AE61" i="1"/>
  <c r="T57" i="1"/>
  <c r="AE57" i="1"/>
  <c r="T53" i="1"/>
  <c r="AE53" i="1"/>
  <c r="T49" i="1"/>
  <c r="AE49" i="1"/>
  <c r="T45" i="1"/>
  <c r="AE45" i="1"/>
  <c r="T41" i="1"/>
  <c r="AE41" i="1"/>
  <c r="T37" i="1"/>
  <c r="AE37" i="1"/>
  <c r="T33" i="1"/>
  <c r="AE33" i="1"/>
  <c r="T29" i="1"/>
  <c r="AE29" i="1"/>
  <c r="T25" i="1"/>
  <c r="AE25" i="1"/>
  <c r="T21" i="1"/>
  <c r="AE21" i="1"/>
  <c r="T17" i="1"/>
  <c r="AE17" i="1"/>
  <c r="T13" i="1"/>
  <c r="AE13" i="1"/>
  <c r="T118" i="1"/>
  <c r="AE118" i="1"/>
  <c r="T114" i="1"/>
  <c r="AE114" i="1"/>
  <c r="T110" i="1"/>
  <c r="AE110" i="1"/>
  <c r="T106" i="1"/>
  <c r="AE106" i="1"/>
  <c r="T102" i="1"/>
  <c r="AE102" i="1"/>
  <c r="T98" i="1"/>
  <c r="AE98" i="1"/>
  <c r="T94" i="1"/>
  <c r="AE94" i="1"/>
  <c r="T90" i="1"/>
  <c r="AE90" i="1"/>
  <c r="AE86" i="1"/>
  <c r="T82" i="1"/>
  <c r="AE82" i="1"/>
  <c r="T76" i="1"/>
  <c r="AE76" i="1"/>
  <c r="T72" i="1"/>
  <c r="AE72" i="1"/>
  <c r="T68" i="1"/>
  <c r="AE68" i="1"/>
  <c r="T64" i="1"/>
  <c r="AE64" i="1"/>
  <c r="T60" i="1"/>
  <c r="AE60" i="1"/>
  <c r="T56" i="1"/>
  <c r="AE56" i="1"/>
  <c r="T52" i="1"/>
  <c r="AE52" i="1"/>
  <c r="T48" i="1"/>
  <c r="AE48" i="1"/>
  <c r="T44" i="1"/>
  <c r="AE44" i="1"/>
  <c r="T40" i="1"/>
  <c r="AE40" i="1"/>
  <c r="AE36" i="1"/>
  <c r="T32" i="1"/>
  <c r="AE32" i="1"/>
  <c r="T28" i="1"/>
  <c r="AE28" i="1"/>
  <c r="T24" i="1"/>
  <c r="AE24" i="1"/>
  <c r="T20" i="1"/>
  <c r="AE20" i="1"/>
  <c r="T16" i="1"/>
  <c r="AE16" i="1"/>
  <c r="T12" i="1"/>
  <c r="AE12" i="1"/>
  <c r="T86" i="1"/>
  <c r="T79" i="1"/>
  <c r="T95" i="1"/>
  <c r="T74" i="1"/>
  <c r="R120" i="1" l="1"/>
  <c r="R125" i="1" s="1"/>
  <c r="Q120" i="1"/>
  <c r="Q125" i="1" s="1"/>
  <c r="P120" i="1" l="1"/>
  <c r="P125" i="1" s="1"/>
  <c r="M10" i="1"/>
  <c r="O120" i="1"/>
  <c r="O125" i="1" s="1"/>
  <c r="N120" i="1" l="1"/>
  <c r="N125" i="1" s="1"/>
  <c r="K120" i="1" l="1"/>
  <c r="K125" i="1" s="1"/>
  <c r="J120" i="1"/>
  <c r="J125" i="1" s="1"/>
  <c r="I120" i="1"/>
  <c r="I125" i="1" s="1"/>
  <c r="E120" i="1" l="1"/>
  <c r="S120" i="1"/>
  <c r="S125" i="1" s="1"/>
  <c r="E125" i="1" l="1"/>
  <c r="AD120" i="1"/>
  <c r="AD125" i="1" s="1"/>
  <c r="AC120" i="1"/>
  <c r="AC125" i="1" s="1"/>
  <c r="Z120" i="1"/>
  <c r="Z125" i="1" s="1"/>
  <c r="Y120" i="1" l="1"/>
  <c r="Y125" i="1" s="1"/>
  <c r="X120" i="1" l="1"/>
  <c r="X125" i="1" s="1"/>
  <c r="W120" i="1"/>
  <c r="AB120" i="1" l="1"/>
  <c r="AB125" i="1" s="1"/>
  <c r="W125" i="1"/>
  <c r="T10" i="1"/>
  <c r="T120" i="1" s="1"/>
  <c r="T125" i="1" s="1"/>
  <c r="M120" i="1"/>
  <c r="M125" i="1" s="1"/>
  <c r="V10" i="1" l="1"/>
  <c r="U10" i="1" s="1"/>
  <c r="AE10" i="1" s="1"/>
  <c r="AE120" i="1" l="1"/>
  <c r="V120" i="1"/>
  <c r="V125" i="1" s="1"/>
  <c r="U120" i="1"/>
  <c r="U125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E125" i="1" l="1"/>
  <c r="AG121" i="1" l="1"/>
</calcChain>
</file>

<file path=xl/sharedStrings.xml><?xml version="1.0" encoding="utf-8"?>
<sst xmlns="http://schemas.openxmlformats.org/spreadsheetml/2006/main" count="204" uniqueCount="189">
  <si>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</si>
  <si>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</si>
  <si>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</si>
  <si>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</si>
  <si>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</si>
  <si>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</si>
  <si>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</si>
  <si>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</si>
  <si>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</si>
  <si>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</si>
  <si>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</si>
  <si>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</si>
  <si>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</si>
  <si>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</si>
  <si>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</si>
  <si>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</si>
  <si>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</si>
  <si>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</si>
  <si>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</si>
  <si>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</si>
  <si>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</si>
  <si>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</si>
  <si>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</si>
  <si>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</si>
  <si>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</si>
  <si>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</si>
  <si>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</si>
  <si>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</si>
  <si>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</si>
  <si>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</si>
  <si>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</si>
  <si>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</si>
  <si>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</si>
  <si>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</si>
  <si>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</si>
  <si>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</si>
  <si>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</si>
  <si>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</si>
  <si>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</si>
  <si>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</si>
  <si>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</si>
  <si>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</si>
  <si>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</si>
  <si>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</si>
  <si>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</si>
  <si>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</si>
  <si>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</si>
  <si>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</si>
  <si>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</si>
  <si>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</si>
  <si>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</si>
  <si>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</si>
  <si>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</si>
  <si>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</si>
  <si>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</si>
  <si>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</si>
  <si>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</si>
  <si>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</si>
  <si>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</si>
  <si>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</si>
  <si>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</si>
  <si>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</si>
  <si>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</si>
  <si>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</si>
  <si>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</si>
  <si>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</si>
  <si>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</si>
  <si>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</si>
  <si>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</si>
  <si>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</si>
  <si>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</si>
  <si>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</si>
  <si>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</si>
  <si>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</si>
  <si>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</si>
  <si>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</si>
  <si>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</si>
  <si>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</si>
  <si>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</si>
  <si>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</si>
  <si>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</si>
  <si>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</si>
  <si>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</si>
  <si>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</si>
  <si>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</si>
  <si>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</si>
  <si>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</si>
  <si>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</si>
  <si>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</si>
  <si>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</si>
  <si>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</si>
  <si>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</si>
  <si>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</si>
  <si>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</si>
  <si>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</si>
  <si>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</si>
  <si>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</si>
  <si>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</si>
  <si>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</si>
  <si>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</si>
  <si>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</si>
  <si>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</si>
  <si>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</si>
  <si>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</si>
  <si>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</si>
  <si>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</si>
  <si>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</si>
  <si>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</si>
  <si>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</si>
  <si>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</si>
  <si>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</si>
  <si>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</si>
  <si>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</si>
  <si>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</si>
  <si>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</si>
  <si>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</si>
  <si>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</si>
  <si>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</si>
  <si>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</si>
  <si>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</si>
  <si>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</si>
  <si>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</si>
  <si>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</si>
  <si>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</si>
  <si>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</si>
  <si>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</si>
  <si>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</si>
  <si>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</si>
  <si>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</si>
  <si>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</si>
  <si>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</si>
  <si>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</si>
  <si>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</si>
  <si>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</si>
  <si>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</si>
  <si>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</si>
  <si>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</si>
  <si>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</si>
  <si>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</si>
  <si>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</si>
  <si>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</si>
  <si>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</si>
  <si>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</si>
  <si>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</si>
  <si>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</si>
  <si>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</si>
  <si>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</si>
  <si>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</si>
  <si>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</si>
  <si>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</si>
  <si>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</si>
  <si>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</si>
  <si>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</si>
  <si>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</si>
  <si>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</si>
  <si>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</si>
  <si>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</si>
  <si>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</si>
  <si>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</si>
  <si>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</si>
  <si>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</si>
  <si>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</si>
  <si>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</si>
  <si>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</si>
  <si>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</si>
  <si>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</si>
  <si>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</si>
  <si>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</si>
  <si>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</si>
  <si>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</si>
  <si>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</si>
  <si>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</si>
  <si>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</si>
  <si>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</si>
  <si>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t>ФГБОУ ВО Амурская ГМА Минздрава России</t>
  </si>
  <si>
    <t>ООО "М-ЛАЙН"</t>
  </si>
  <si>
    <t>1.3 Подушевое финансирование за счет межбюджетного трасферта</t>
  </si>
  <si>
    <t>подушевое 1.1+1.2+1.3</t>
  </si>
  <si>
    <t>МБТ</t>
  </si>
  <si>
    <t xml:space="preserve">КГАУЗ "Стоматологическая поликлиника № 3" МЗХК </t>
  </si>
  <si>
    <t>Свод октябрь</t>
  </si>
  <si>
    <t>1.2 результативность с учетом фактического выполнения показателей</t>
  </si>
  <si>
    <t>декабрь</t>
  </si>
  <si>
    <t xml:space="preserve"> январь-ноябрь</t>
  </si>
  <si>
    <t>Приложение № 8
 к Решению Комиссии по разработке ТП ОМС 
от 28.02.2023 №2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</si>
  <si>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за 2022 год</t>
  </si>
  <si>
    <t>ВСЕГО   28.02.2022 №2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</si>
  <si>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№ 4-6 к решению Комиссии от 28.02.2023 № 2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</si>
  <si>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№3 к решению Комиссии от 28.02.2023 №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</si>
</sst>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  <numFmt numFmtId="167" formatCode="0.0000"/>
  </numFmts>
  <fonts count="17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89">
    <xf numFmtId="0" fontId="0" fillId="0" borderId="0" xfId="0"/>
    <xf numFmtId="0" fontId="4" fillId="2" borderId="0" xfId="2" applyFont="1" applyFill="1" applyAlignment="1">
      <alignment wrapText="1"/>
    </xf>
    <xf numFmtId="0" fontId="5" fillId="2" borderId="0" xfId="2" applyFont="1" applyFill="1" applyAlignment="1">
      <alignment wrapText="1"/>
    </xf>
    <xf numFmtId="0" fontId="4" fillId="2" borderId="0" xfId="2" applyFont="1" applyFill="1" applyAlignment="1">
      <alignment horizontal="center" wrapText="1"/>
    </xf>
    <xf numFmtId="0" fontId="12" fillId="2" borderId="0" xfId="9" applyFont="1" applyFill="1" applyAlignment="1">
      <alignment vertical="center" wrapText="1"/>
    </xf>
    <xf numFmtId="0" fontId="4" fillId="2" borderId="0" xfId="0" applyFont="1" applyFill="1" applyAlignment="1">
      <alignment horizontal="right" wrapText="1"/>
    </xf>
    <xf numFmtId="0" fontId="4" fillId="2" borderId="0" xfId="2" applyFont="1" applyFill="1"/>
    <xf numFmtId="43" fontId="5" fillId="2" borderId="0" xfId="2" applyNumberFormat="1" applyFont="1" applyFill="1" applyBorder="1" applyAlignment="1">
      <alignment wrapText="1"/>
    </xf>
    <xf numFmtId="0" fontId="5" fillId="2" borderId="0" xfId="2" applyFont="1" applyFill="1" applyBorder="1" applyAlignment="1">
      <alignment wrapText="1"/>
    </xf>
    <xf numFmtId="0" fontId="5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wrapText="1"/>
    </xf>
    <xf numFmtId="0" fontId="4" fillId="2" borderId="1" xfId="3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5" fillId="2" borderId="0" xfId="2" applyFont="1" applyFill="1"/>
    <xf numFmtId="0" fontId="4" fillId="2" borderId="0" xfId="2" applyFont="1" applyFill="1" applyAlignment="1">
      <alignment horizontal="right"/>
    </xf>
    <xf numFmtId="0" fontId="4" fillId="2" borderId="5" xfId="3" applyFont="1" applyFill="1" applyBorder="1" applyAlignment="1">
      <alignment horizontal="center" vertical="center" wrapText="1"/>
    </xf>
    <xf numFmtId="16" fontId="4" fillId="2" borderId="2" xfId="3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4" fillId="2" borderId="7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11" fillId="2" borderId="6" xfId="3" applyFont="1" applyFill="1" applyBorder="1" applyAlignment="1">
      <alignment horizontal="center" vertical="center" wrapText="1"/>
    </xf>
    <xf numFmtId="0" fontId="11" fillId="2" borderId="10" xfId="3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164" fontId="5" fillId="2" borderId="2" xfId="1" applyFont="1" applyFill="1" applyBorder="1"/>
    <xf numFmtId="164" fontId="5" fillId="2" borderId="2" xfId="1" applyNumberFormat="1" applyFont="1" applyFill="1" applyBorder="1"/>
    <xf numFmtId="0" fontId="5" fillId="2" borderId="2" xfId="2" applyFont="1" applyFill="1" applyBorder="1"/>
    <xf numFmtId="0" fontId="5" fillId="2" borderId="2" xfId="3" applyFont="1" applyFill="1" applyBorder="1" applyAlignment="1">
      <alignment wrapText="1"/>
    </xf>
    <xf numFmtId="166" fontId="5" fillId="2" borderId="2" xfId="1" applyNumberFormat="1" applyFont="1" applyFill="1" applyBorder="1"/>
    <xf numFmtId="4" fontId="4" fillId="2" borderId="0" xfId="2" applyNumberFormat="1" applyFont="1" applyFill="1"/>
    <xf numFmtId="4" fontId="5" fillId="2" borderId="0" xfId="2" applyNumberFormat="1" applyFont="1" applyFill="1"/>
    <xf numFmtId="0" fontId="5" fillId="2" borderId="0" xfId="2" applyFont="1" applyFill="1" applyBorder="1"/>
    <xf numFmtId="0" fontId="5" fillId="2" borderId="0" xfId="3" applyFont="1" applyFill="1" applyBorder="1" applyAlignment="1">
      <alignment wrapText="1"/>
    </xf>
    <xf numFmtId="165" fontId="5" fillId="2" borderId="0" xfId="1" applyNumberFormat="1" applyFont="1" applyFill="1" applyBorder="1"/>
    <xf numFmtId="164" fontId="5" fillId="2" borderId="0" xfId="1" applyFont="1" applyFill="1" applyBorder="1"/>
    <xf numFmtId="164" fontId="5" fillId="2" borderId="0" xfId="1" applyNumberFormat="1" applyFont="1" applyFill="1" applyBorder="1"/>
    <xf numFmtId="166" fontId="5" fillId="2" borderId="0" xfId="1" applyNumberFormat="1" applyFont="1" applyFill="1" applyBorder="1"/>
    <xf numFmtId="43" fontId="4" fillId="2" borderId="0" xfId="2" applyNumberFormat="1" applyFont="1" applyFill="1"/>
    <xf numFmtId="0" fontId="4" fillId="2" borderId="0" xfId="9" applyFont="1" applyFill="1"/>
    <xf numFmtId="0" fontId="13" fillId="2" borderId="0" xfId="0" applyFont="1" applyFill="1" applyBorder="1" applyAlignment="1">
      <alignment vertical="center"/>
    </xf>
    <xf numFmtId="4" fontId="4" fillId="2" borderId="0" xfId="9" applyNumberFormat="1" applyFont="1" applyFill="1"/>
    <xf numFmtId="164" fontId="4" fillId="2" borderId="0" xfId="1" applyFont="1" applyFill="1"/>
    <xf numFmtId="43" fontId="4" fillId="2" borderId="0" xfId="9" applyNumberFormat="1" applyFont="1" applyFill="1"/>
    <xf numFmtId="164" fontId="4" fillId="2" borderId="0" xfId="9" applyNumberFormat="1" applyFont="1" applyFill="1"/>
    <xf numFmtId="164" fontId="4" fillId="2" borderId="0" xfId="44" applyFont="1" applyFill="1"/>
    <xf numFmtId="164" fontId="4" fillId="2" borderId="0" xfId="2" applyNumberFormat="1" applyFont="1" applyFill="1"/>
    <xf numFmtId="2" fontId="5" fillId="2" borderId="0" xfId="2" applyNumberFormat="1" applyFont="1" applyFill="1"/>
    <xf numFmtId="167" fontId="5" fillId="2" borderId="0" xfId="2" applyNumberFormat="1" applyFont="1" applyFill="1"/>
    <xf numFmtId="0" fontId="4" fillId="0" borderId="2" xfId="2" applyFont="1" applyFill="1" applyBorder="1"/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164" fontId="4" fillId="0" borderId="2" xfId="1" applyFont="1" applyFill="1" applyBorder="1"/>
    <xf numFmtId="166" fontId="4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0" fontId="4" fillId="0" borderId="0" xfId="2" applyFont="1" applyFill="1"/>
    <xf numFmtId="0" fontId="4" fillId="0" borderId="2" xfId="3" applyFont="1" applyFill="1" applyBorder="1" applyAlignment="1">
      <alignment horizontal="left" wrapText="1"/>
    </xf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1" applyNumberFormat="1" applyFont="1" applyFill="1" applyBorder="1"/>
    <xf numFmtId="164" fontId="5" fillId="0" borderId="2" xfId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0" fontId="4" fillId="0" borderId="2" xfId="2" applyFont="1" applyFill="1" applyBorder="1" applyAlignment="1">
      <alignment horizontal="left" wrapText="1"/>
    </xf>
    <xf numFmtId="0" fontId="15" fillId="0" borderId="2" xfId="30" applyFont="1" applyFill="1" applyBorder="1" applyProtection="1">
      <alignment wrapText="1"/>
    </xf>
    <xf numFmtId="3" fontId="16" fillId="0" borderId="2" xfId="30" applyNumberFormat="1" applyFont="1" applyFill="1" applyBorder="1" applyAlignment="1" applyProtection="1">
      <alignment wrapText="1"/>
    </xf>
    <xf numFmtId="0" fontId="4" fillId="2" borderId="0" xfId="2" applyFont="1" applyFill="1" applyAlignment="1">
      <alignment horizontal="center" wrapText="1"/>
    </xf>
    <xf numFmtId="0" fontId="5" fillId="2" borderId="0" xfId="2" applyFont="1" applyFill="1" applyBorder="1" applyAlignment="1">
      <alignment horizontal="center" wrapText="1"/>
    </xf>
    <xf numFmtId="0" fontId="4" fillId="2" borderId="2" xfId="3" applyFont="1" applyFill="1" applyBorder="1" applyAlignment="1">
      <alignment horizontal="center" vertical="center" wrapText="1"/>
    </xf>
    <xf numFmtId="0" fontId="12" fillId="2" borderId="0" xfId="9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R128"/>
  <sheetViews>
    <sheetView tabSelected="1" topLeftCell="A109" zoomScale="85" zoomScaleNormal="85" zoomScaleSheetLayoutView="85" workbookViewId="0">
      <selection activeCell="E131" sqref="E131"/>
    </sheetView>
  </sheetViews>
  <sheetFormatPr defaultColWidth="8.19921875" defaultRowHeight="18" x14ac:dyDescent="0.35"/>
  <cols>
    <col min="1" max="1" width="6" style="6" customWidth="1"/>
    <col min="2" max="2" width="45.09765625" style="1" customWidth="1"/>
    <col min="3" max="3" width="11" style="1" hidden="1" customWidth="1"/>
    <col min="4" max="4" width="10.19921875" style="1" customWidth="1"/>
    <col min="5" max="5" width="22.3984375" style="6" customWidth="1"/>
    <col min="6" max="9" width="22.69921875" style="6" customWidth="1"/>
    <col min="10" max="10" width="23.19921875" style="6" customWidth="1"/>
    <col min="11" max="12" width="21.69921875" style="6" customWidth="1"/>
    <col min="13" max="13" width="24.69921875" style="6" customWidth="1"/>
    <col min="14" max="14" width="19" style="6" customWidth="1"/>
    <col min="15" max="15" width="22.69921875" style="6" customWidth="1"/>
    <col min="16" max="16" width="22.09765625" style="6" customWidth="1"/>
    <col min="17" max="17" width="22.3984375" style="6" customWidth="1"/>
    <col min="18" max="18" width="20.69921875" style="6" customWidth="1"/>
    <col min="19" max="19" width="20.59765625" style="6" customWidth="1"/>
    <col min="20" max="20" width="22.8984375" style="13" customWidth="1"/>
    <col min="21" max="21" width="23.3984375" style="6" customWidth="1"/>
    <col min="22" max="22" width="26.19921875" style="6" customWidth="1"/>
    <col min="23" max="23" width="23.69921875" style="6" customWidth="1"/>
    <col min="24" max="26" width="23.09765625" style="6" customWidth="1"/>
    <col min="27" max="27" width="23.19921875" style="6" customWidth="1"/>
    <col min="28" max="28" width="23.3984375" style="13" customWidth="1"/>
    <col min="29" max="29" width="23.5" style="6" customWidth="1"/>
    <col min="30" max="30" width="20.09765625" style="6" customWidth="1"/>
    <col min="31" max="31" width="25.69921875" style="6" customWidth="1"/>
    <col min="32" max="32" width="25" style="6" hidden="1" customWidth="1"/>
    <col min="33" max="33" width="32.59765625" style="6" hidden="1" customWidth="1"/>
    <col min="34" max="34" width="28.09765625" style="6" customWidth="1"/>
    <col min="35" max="44" width="8.19921875" style="6" customWidth="1"/>
    <col min="45" max="16384" width="8.19921875" style="6"/>
  </cols>
  <sheetData>
    <row r="1" spans="1:31" s="1" customFormat="1" ht="22.95" customHeight="1" x14ac:dyDescent="0.35">
      <c r="M1" s="78"/>
      <c r="O1" s="81" t="s">
        <v>184</v>
      </c>
      <c r="P1" s="81"/>
      <c r="Q1" s="81"/>
      <c r="R1" s="81"/>
      <c r="T1" s="2"/>
      <c r="V1" s="78"/>
      <c r="W1" s="3"/>
      <c r="X1" s="3"/>
      <c r="Y1" s="3"/>
      <c r="Z1" s="3"/>
      <c r="AB1" s="4"/>
      <c r="AC1" s="4"/>
      <c r="AD1" s="4"/>
      <c r="AE1" s="4"/>
    </row>
    <row r="2" spans="1:31" s="1" customFormat="1" ht="22.35" customHeight="1" x14ac:dyDescent="0.35">
      <c r="M2" s="78"/>
      <c r="O2" s="81"/>
      <c r="P2" s="81"/>
      <c r="Q2" s="81"/>
      <c r="R2" s="81"/>
      <c r="T2" s="2"/>
      <c r="V2" s="78"/>
      <c r="W2" s="3"/>
      <c r="X2" s="3"/>
      <c r="Y2" s="3"/>
      <c r="Z2" s="3"/>
      <c r="AB2" s="4"/>
      <c r="AC2" s="4"/>
      <c r="AD2" s="4"/>
      <c r="AE2" s="4"/>
    </row>
    <row r="3" spans="1:31" s="1" customFormat="1" ht="18.600000000000001" customHeight="1" x14ac:dyDescent="0.35">
      <c r="O3" s="81"/>
      <c r="P3" s="81"/>
      <c r="Q3" s="81"/>
      <c r="R3" s="81"/>
      <c r="T3" s="2"/>
      <c r="V3" s="5"/>
      <c r="W3" s="5"/>
      <c r="X3" s="5"/>
      <c r="Y3" s="5"/>
      <c r="Z3" s="5"/>
      <c r="AB3" s="4"/>
      <c r="AC3" s="4"/>
      <c r="AD3" s="4"/>
      <c r="AE3" s="4"/>
    </row>
    <row r="4" spans="1:31" ht="66.75" customHeight="1" x14ac:dyDescent="0.35">
      <c r="B4" s="79" t="s">
        <v>185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"/>
      <c r="O4" s="8"/>
      <c r="P4" s="8"/>
      <c r="Q4" s="8"/>
      <c r="R4" s="8"/>
      <c r="S4" s="8"/>
      <c r="T4" s="8"/>
      <c r="U4" s="9"/>
      <c r="V4" s="9"/>
      <c r="W4" s="9"/>
      <c r="X4" s="9"/>
      <c r="Y4" s="9"/>
      <c r="Z4" s="9"/>
      <c r="AA4" s="9"/>
      <c r="AB4" s="9"/>
      <c r="AC4" s="10"/>
      <c r="AD4" s="10"/>
      <c r="AE4" s="10"/>
    </row>
    <row r="5" spans="1:31" ht="33" customHeight="1" x14ac:dyDescent="0.35">
      <c r="M5" s="11"/>
      <c r="S5" s="11"/>
      <c r="T5" s="12"/>
      <c r="AE5" s="14" t="s">
        <v>0</v>
      </c>
    </row>
    <row r="6" spans="1:31" s="24" customFormat="1" ht="200.4" customHeight="1" x14ac:dyDescent="0.35">
      <c r="A6" s="80" t="s">
        <v>1</v>
      </c>
      <c r="B6" s="84" t="s">
        <v>2</v>
      </c>
      <c r="C6" s="86" t="s">
        <v>3</v>
      </c>
      <c r="D6" s="88" t="s">
        <v>4</v>
      </c>
      <c r="E6" s="15" t="s">
        <v>167</v>
      </c>
      <c r="F6" s="16" t="s">
        <v>161</v>
      </c>
      <c r="G6" s="16" t="s">
        <v>183</v>
      </c>
      <c r="H6" s="16" t="s">
        <v>182</v>
      </c>
      <c r="I6" s="17" t="s">
        <v>162</v>
      </c>
      <c r="J6" s="17" t="s">
        <v>163</v>
      </c>
      <c r="K6" s="18" t="s">
        <v>181</v>
      </c>
      <c r="L6" s="18" t="s">
        <v>176</v>
      </c>
      <c r="M6" s="19" t="s">
        <v>5</v>
      </c>
      <c r="N6" s="19" t="s">
        <v>168</v>
      </c>
      <c r="O6" s="19" t="s">
        <v>6</v>
      </c>
      <c r="P6" s="19" t="s">
        <v>170</v>
      </c>
      <c r="Q6" s="80" t="s">
        <v>138</v>
      </c>
      <c r="R6" s="80" t="s">
        <v>139</v>
      </c>
      <c r="S6" s="19" t="s">
        <v>7</v>
      </c>
      <c r="T6" s="20" t="s">
        <v>151</v>
      </c>
      <c r="U6" s="21" t="s">
        <v>8</v>
      </c>
      <c r="V6" s="19" t="s">
        <v>9</v>
      </c>
      <c r="W6" s="19" t="s">
        <v>140</v>
      </c>
      <c r="X6" s="19" t="s">
        <v>144</v>
      </c>
      <c r="Y6" s="19" t="s">
        <v>145</v>
      </c>
      <c r="Z6" s="19" t="s">
        <v>146</v>
      </c>
      <c r="AA6" s="19" t="s">
        <v>10</v>
      </c>
      <c r="AB6" s="20" t="s">
        <v>153</v>
      </c>
      <c r="AC6" s="19" t="s">
        <v>11</v>
      </c>
      <c r="AD6" s="22" t="s">
        <v>172</v>
      </c>
      <c r="AE6" s="23" t="s">
        <v>12</v>
      </c>
    </row>
    <row r="7" spans="1:31" s="24" customFormat="1" ht="57.6" customHeight="1" x14ac:dyDescent="0.35">
      <c r="A7" s="83"/>
      <c r="B7" s="85"/>
      <c r="C7" s="87"/>
      <c r="D7" s="88"/>
      <c r="E7" s="25" t="s">
        <v>130</v>
      </c>
      <c r="F7" s="26"/>
      <c r="G7" s="26"/>
      <c r="H7" s="26"/>
      <c r="I7" s="17"/>
      <c r="J7" s="17"/>
      <c r="K7" s="17"/>
      <c r="L7" s="26"/>
      <c r="M7" s="25" t="s">
        <v>130</v>
      </c>
      <c r="N7" s="25" t="s">
        <v>130</v>
      </c>
      <c r="O7" s="25" t="s">
        <v>130</v>
      </c>
      <c r="P7" s="25" t="s">
        <v>130</v>
      </c>
      <c r="Q7" s="80"/>
      <c r="R7" s="80"/>
      <c r="S7" s="25" t="s">
        <v>130</v>
      </c>
      <c r="T7" s="27"/>
      <c r="U7" s="25" t="s">
        <v>130</v>
      </c>
      <c r="V7" s="25" t="s">
        <v>130</v>
      </c>
      <c r="W7" s="25"/>
      <c r="X7" s="25"/>
      <c r="Y7" s="25"/>
      <c r="Z7" s="25"/>
      <c r="AA7" s="25" t="s">
        <v>130</v>
      </c>
      <c r="AB7" s="27"/>
      <c r="AC7" s="25" t="s">
        <v>130</v>
      </c>
      <c r="AD7" s="25" t="s">
        <v>130</v>
      </c>
      <c r="AE7" s="25" t="s">
        <v>130</v>
      </c>
    </row>
    <row r="8" spans="1:31" s="34" customFormat="1" ht="34.950000000000003" customHeight="1" x14ac:dyDescent="0.35">
      <c r="A8" s="28"/>
      <c r="B8" s="29"/>
      <c r="C8" s="29"/>
      <c r="D8" s="29"/>
      <c r="E8" s="29" t="s">
        <v>177</v>
      </c>
      <c r="F8" s="29" t="s">
        <v>131</v>
      </c>
      <c r="G8" s="29" t="s">
        <v>131</v>
      </c>
      <c r="H8" s="29" t="s">
        <v>131</v>
      </c>
      <c r="I8" s="29" t="s">
        <v>134</v>
      </c>
      <c r="J8" s="29" t="s">
        <v>135</v>
      </c>
      <c r="K8" s="29" t="s">
        <v>165</v>
      </c>
      <c r="L8" s="29" t="s">
        <v>178</v>
      </c>
      <c r="M8" s="29" t="s">
        <v>169</v>
      </c>
      <c r="N8" s="29" t="s">
        <v>166</v>
      </c>
      <c r="O8" s="29" t="s">
        <v>132</v>
      </c>
      <c r="P8" s="29" t="s">
        <v>171</v>
      </c>
      <c r="Q8" s="29" t="s">
        <v>137</v>
      </c>
      <c r="R8" s="29" t="s">
        <v>136</v>
      </c>
      <c r="S8" s="29" t="s">
        <v>133</v>
      </c>
      <c r="T8" s="30" t="s">
        <v>152</v>
      </c>
      <c r="U8" s="31" t="s">
        <v>148</v>
      </c>
      <c r="V8" s="31" t="s">
        <v>147</v>
      </c>
      <c r="W8" s="29" t="s">
        <v>143</v>
      </c>
      <c r="X8" s="32" t="s">
        <v>154</v>
      </c>
      <c r="Y8" s="29" t="s">
        <v>141</v>
      </c>
      <c r="Z8" s="29" t="s">
        <v>142</v>
      </c>
      <c r="AA8" s="31" t="s">
        <v>149</v>
      </c>
      <c r="AB8" s="33" t="s">
        <v>148</v>
      </c>
      <c r="AC8" s="29" t="s">
        <v>150</v>
      </c>
      <c r="AD8" s="29"/>
      <c r="AE8" s="30" t="s">
        <v>173</v>
      </c>
    </row>
    <row r="9" spans="1:31" s="34" customFormat="1" ht="18.600000000000001" customHeight="1" x14ac:dyDescent="0.35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30"/>
      <c r="U9" s="31"/>
      <c r="V9" s="31"/>
      <c r="W9" s="29"/>
      <c r="X9" s="32"/>
      <c r="Y9" s="29"/>
      <c r="Z9" s="29"/>
      <c r="AA9" s="31"/>
      <c r="AB9" s="33"/>
      <c r="AC9" s="29"/>
      <c r="AD9" s="29"/>
      <c r="AE9" s="30"/>
    </row>
    <row r="10" spans="1:31" s="67" customFormat="1" ht="36" customHeight="1" x14ac:dyDescent="0.35">
      <c r="A10" s="59">
        <v>1</v>
      </c>
      <c r="B10" s="60" t="s">
        <v>13</v>
      </c>
      <c r="C10" s="61" t="s">
        <v>14</v>
      </c>
      <c r="D10" s="76">
        <v>1</v>
      </c>
      <c r="E10" s="63">
        <f t="shared" ref="E10:E41" si="0">F10+K10+L10</f>
        <v>0</v>
      </c>
      <c r="F10" s="63"/>
      <c r="G10" s="63"/>
      <c r="H10" s="63"/>
      <c r="I10" s="63"/>
      <c r="J10" s="63"/>
      <c r="K10" s="63"/>
      <c r="L10" s="63"/>
      <c r="M10" s="63">
        <f>O10+P10+N10</f>
        <v>103100178.67</v>
      </c>
      <c r="N10" s="63"/>
      <c r="O10" s="63">
        <f>45667769.09+23894.9</f>
        <v>45691663.990000002</v>
      </c>
      <c r="P10" s="63">
        <f>Q10+R10</f>
        <v>57408514.68</v>
      </c>
      <c r="Q10" s="63">
        <v>37424914.68</v>
      </c>
      <c r="R10" s="63">
        <v>19983600</v>
      </c>
      <c r="S10" s="64"/>
      <c r="T10" s="65">
        <f t="shared" ref="T10:T41" si="1">E10+M10+S10</f>
        <v>103100178.67</v>
      </c>
      <c r="U10" s="63">
        <f t="shared" ref="U10:U41" si="2">V10+AA10</f>
        <v>1678636674.4612546</v>
      </c>
      <c r="V10" s="63">
        <f t="shared" ref="V10:V41" si="3">W10+X10</f>
        <v>1270340120.6372547</v>
      </c>
      <c r="W10" s="63">
        <v>1161952742.2311058</v>
      </c>
      <c r="X10" s="65">
        <f t="shared" ref="X10:X41" si="4">Y10+Z10</f>
        <v>108387378.40614879</v>
      </c>
      <c r="Y10" s="63">
        <v>64656746.348084785</v>
      </c>
      <c r="Z10" s="63">
        <v>43730632.058064006</v>
      </c>
      <c r="AA10" s="63">
        <v>408296553.824</v>
      </c>
      <c r="AB10" s="65">
        <f t="shared" ref="AB10:AB41" si="5">W10+AA10</f>
        <v>1570249296.0551057</v>
      </c>
      <c r="AC10" s="63"/>
      <c r="AD10" s="63">
        <v>191522134.48000002</v>
      </c>
      <c r="AE10" s="66">
        <f t="shared" ref="AE10:AE41" si="6">E10+M10+S10+U10+AC10+AD10</f>
        <v>1973258987.6112547</v>
      </c>
    </row>
    <row r="11" spans="1:31" s="67" customFormat="1" ht="54" x14ac:dyDescent="0.35">
      <c r="A11" s="59">
        <f t="shared" ref="A11:A42" si="7">A10+1</f>
        <v>2</v>
      </c>
      <c r="B11" s="60" t="s">
        <v>15</v>
      </c>
      <c r="C11" s="61" t="s">
        <v>16</v>
      </c>
      <c r="D11" s="76">
        <v>1</v>
      </c>
      <c r="E11" s="63">
        <f t="shared" si="0"/>
        <v>0</v>
      </c>
      <c r="F11" s="63"/>
      <c r="G11" s="63"/>
      <c r="H11" s="63"/>
      <c r="I11" s="63"/>
      <c r="J11" s="63"/>
      <c r="K11" s="63"/>
      <c r="L11" s="63"/>
      <c r="M11" s="63">
        <f t="shared" ref="M11:M74" si="8">O11+P11+N11</f>
        <v>88198246.760000005</v>
      </c>
      <c r="N11" s="63"/>
      <c r="O11" s="63">
        <f>18101945.07+7740194.03-850323.52+1290488.94+456883.94</f>
        <v>26739188.460000005</v>
      </c>
      <c r="P11" s="63">
        <f>Q11+R11</f>
        <v>61459058.299999997</v>
      </c>
      <c r="Q11" s="63">
        <f>9265760+3181810.5+198552+192837</f>
        <v>12838959.5</v>
      </c>
      <c r="R11" s="63">
        <f>48620098.8</f>
        <v>48620098.799999997</v>
      </c>
      <c r="S11" s="64"/>
      <c r="T11" s="65">
        <f t="shared" si="1"/>
        <v>88198246.760000005</v>
      </c>
      <c r="U11" s="63">
        <f t="shared" si="2"/>
        <v>1437987704.8841083</v>
      </c>
      <c r="V11" s="63">
        <f t="shared" si="3"/>
        <v>1036170912.3681083</v>
      </c>
      <c r="W11" s="63">
        <v>1030319178.7041082</v>
      </c>
      <c r="X11" s="65">
        <f t="shared" si="4"/>
        <v>5851733.6639999999</v>
      </c>
      <c r="Y11" s="63">
        <v>5851733.6639999999</v>
      </c>
      <c r="Z11" s="63"/>
      <c r="AA11" s="63">
        <v>401816792.51599997</v>
      </c>
      <c r="AB11" s="65">
        <f t="shared" si="5"/>
        <v>1432135971.2201083</v>
      </c>
      <c r="AC11" s="63"/>
      <c r="AD11" s="63">
        <v>775225.7</v>
      </c>
      <c r="AE11" s="66">
        <f t="shared" si="6"/>
        <v>1526961177.3441083</v>
      </c>
    </row>
    <row r="12" spans="1:31" s="67" customFormat="1" ht="36.6" customHeight="1" x14ac:dyDescent="0.35">
      <c r="A12" s="59">
        <f t="shared" si="7"/>
        <v>3</v>
      </c>
      <c r="B12" s="60" t="s">
        <v>17</v>
      </c>
      <c r="C12" s="61" t="s">
        <v>18</v>
      </c>
      <c r="D12" s="76">
        <v>1</v>
      </c>
      <c r="E12" s="63">
        <f t="shared" si="0"/>
        <v>0</v>
      </c>
      <c r="F12" s="63"/>
      <c r="G12" s="63"/>
      <c r="H12" s="63"/>
      <c r="I12" s="63"/>
      <c r="J12" s="63"/>
      <c r="K12" s="63"/>
      <c r="L12" s="63"/>
      <c r="M12" s="63">
        <f t="shared" si="8"/>
        <v>90807062.799999997</v>
      </c>
      <c r="N12" s="63"/>
      <c r="O12" s="63">
        <v>61127371.799999997</v>
      </c>
      <c r="P12" s="63">
        <f t="shared" ref="P12:P74" si="9">Q12+R12</f>
        <v>29679691</v>
      </c>
      <c r="Q12" s="63">
        <f>33078502.7-3522629.12-1765698.88-1707531.7</f>
        <v>26082643</v>
      </c>
      <c r="R12" s="63">
        <f>3197376+399672</f>
        <v>3597048</v>
      </c>
      <c r="S12" s="64"/>
      <c r="T12" s="65">
        <f t="shared" si="1"/>
        <v>90807062.799999997</v>
      </c>
      <c r="U12" s="63">
        <f t="shared" si="2"/>
        <v>878919717.61206055</v>
      </c>
      <c r="V12" s="63">
        <f t="shared" si="3"/>
        <v>858799891.7560606</v>
      </c>
      <c r="W12" s="63">
        <v>706920737.4844979</v>
      </c>
      <c r="X12" s="65">
        <f t="shared" si="4"/>
        <v>151879154.27156267</v>
      </c>
      <c r="Y12" s="63">
        <v>135177672.04756266</v>
      </c>
      <c r="Z12" s="63">
        <v>16701482.223999999</v>
      </c>
      <c r="AA12" s="63">
        <v>20119825.855999999</v>
      </c>
      <c r="AB12" s="65">
        <f t="shared" si="5"/>
        <v>727040563.34049785</v>
      </c>
      <c r="AC12" s="63"/>
      <c r="AD12" s="63">
        <v>1863862.91</v>
      </c>
      <c r="AE12" s="66">
        <f t="shared" si="6"/>
        <v>971590643.32206047</v>
      </c>
    </row>
    <row r="13" spans="1:31" s="67" customFormat="1" ht="36" x14ac:dyDescent="0.35">
      <c r="A13" s="59">
        <f t="shared" si="7"/>
        <v>4</v>
      </c>
      <c r="B13" s="60" t="s">
        <v>19</v>
      </c>
      <c r="C13" s="61" t="s">
        <v>20</v>
      </c>
      <c r="D13" s="76">
        <v>1</v>
      </c>
      <c r="E13" s="63">
        <f t="shared" si="0"/>
        <v>0</v>
      </c>
      <c r="F13" s="63"/>
      <c r="G13" s="63"/>
      <c r="H13" s="63"/>
      <c r="I13" s="63"/>
      <c r="J13" s="63"/>
      <c r="K13" s="63"/>
      <c r="L13" s="63"/>
      <c r="M13" s="63">
        <f t="shared" si="8"/>
        <v>85824836.150000006</v>
      </c>
      <c r="N13" s="63"/>
      <c r="O13" s="63">
        <v>11143730.4</v>
      </c>
      <c r="P13" s="63">
        <f>Q13+R13</f>
        <v>74681105.75</v>
      </c>
      <c r="Q13" s="63">
        <f>50853536.15-O13</f>
        <v>39709805.75</v>
      </c>
      <c r="R13" s="63">
        <f>34971300</f>
        <v>34971300</v>
      </c>
      <c r="S13" s="64"/>
      <c r="T13" s="65">
        <f t="shared" si="1"/>
        <v>85824836.150000006</v>
      </c>
      <c r="U13" s="63">
        <f t="shared" si="2"/>
        <v>660871928.38046694</v>
      </c>
      <c r="V13" s="63">
        <f t="shared" si="3"/>
        <v>640533788.02846694</v>
      </c>
      <c r="W13" s="63">
        <v>568219405.35646689</v>
      </c>
      <c r="X13" s="65">
        <f t="shared" si="4"/>
        <v>72314382.672000006</v>
      </c>
      <c r="Y13" s="63">
        <v>63270847.416000001</v>
      </c>
      <c r="Z13" s="63">
        <v>9043535.256000001</v>
      </c>
      <c r="AA13" s="63">
        <v>20338140.351999998</v>
      </c>
      <c r="AB13" s="65">
        <f t="shared" si="5"/>
        <v>588557545.70846689</v>
      </c>
      <c r="AC13" s="63"/>
      <c r="AD13" s="63">
        <v>653674.12999999989</v>
      </c>
      <c r="AE13" s="66">
        <f t="shared" si="6"/>
        <v>747350438.66046691</v>
      </c>
    </row>
    <row r="14" spans="1:31" s="67" customFormat="1" ht="36" x14ac:dyDescent="0.35">
      <c r="A14" s="59">
        <f t="shared" si="7"/>
        <v>5</v>
      </c>
      <c r="B14" s="68" t="s">
        <v>21</v>
      </c>
      <c r="C14" s="61" t="s">
        <v>22</v>
      </c>
      <c r="D14" s="76">
        <v>1</v>
      </c>
      <c r="E14" s="63">
        <f t="shared" si="0"/>
        <v>0</v>
      </c>
      <c r="F14" s="63"/>
      <c r="G14" s="63"/>
      <c r="H14" s="63"/>
      <c r="I14" s="63"/>
      <c r="J14" s="63"/>
      <c r="K14" s="63"/>
      <c r="L14" s="63"/>
      <c r="M14" s="63">
        <f t="shared" si="8"/>
        <v>381613879.19</v>
      </c>
      <c r="N14" s="63"/>
      <c r="O14" s="63">
        <v>353136463.99000001</v>
      </c>
      <c r="P14" s="63">
        <f t="shared" si="9"/>
        <v>28477415.199999999</v>
      </c>
      <c r="Q14" s="63">
        <f>597794.7+27879620.5</f>
        <v>28477415.199999999</v>
      </c>
      <c r="R14" s="63"/>
      <c r="S14" s="64"/>
      <c r="T14" s="65">
        <f t="shared" si="1"/>
        <v>381613879.19</v>
      </c>
      <c r="U14" s="63">
        <f t="shared" si="2"/>
        <v>1739166502.0539911</v>
      </c>
      <c r="V14" s="63">
        <f t="shared" si="3"/>
        <v>1696853239.853991</v>
      </c>
      <c r="W14" s="63">
        <v>858122778.6245079</v>
      </c>
      <c r="X14" s="65">
        <f t="shared" si="4"/>
        <v>838730461.22948325</v>
      </c>
      <c r="Y14" s="63">
        <v>323632180.65426075</v>
      </c>
      <c r="Z14" s="63">
        <v>515098280.57522249</v>
      </c>
      <c r="AA14" s="63">
        <v>42313262.200000003</v>
      </c>
      <c r="AB14" s="65">
        <f t="shared" si="5"/>
        <v>900436040.82450795</v>
      </c>
      <c r="AC14" s="63"/>
      <c r="AD14" s="63"/>
      <c r="AE14" s="66">
        <f t="shared" si="6"/>
        <v>2120780381.2439911</v>
      </c>
    </row>
    <row r="15" spans="1:31" s="67" customFormat="1" ht="36" x14ac:dyDescent="0.35">
      <c r="A15" s="59">
        <f t="shared" si="7"/>
        <v>6</v>
      </c>
      <c r="B15" s="68" t="s">
        <v>23</v>
      </c>
      <c r="C15" s="61" t="s">
        <v>24</v>
      </c>
      <c r="D15" s="76">
        <v>1</v>
      </c>
      <c r="E15" s="63">
        <f t="shared" si="0"/>
        <v>0</v>
      </c>
      <c r="F15" s="63"/>
      <c r="G15" s="63"/>
      <c r="H15" s="63"/>
      <c r="I15" s="63"/>
      <c r="J15" s="63"/>
      <c r="K15" s="63"/>
      <c r="L15" s="63"/>
      <c r="M15" s="63">
        <f t="shared" si="8"/>
        <v>368646918.46999997</v>
      </c>
      <c r="N15" s="63"/>
      <c r="O15" s="63">
        <v>241447986.38999999</v>
      </c>
      <c r="P15" s="63">
        <f>Q15+R15</f>
        <v>127198932.07999998</v>
      </c>
      <c r="Q15" s="63">
        <v>127198932.07999998</v>
      </c>
      <c r="R15" s="63"/>
      <c r="S15" s="64"/>
      <c r="T15" s="65">
        <f t="shared" si="1"/>
        <v>368646918.46999997</v>
      </c>
      <c r="U15" s="63">
        <f t="shared" si="2"/>
        <v>67964469.294400007</v>
      </c>
      <c r="V15" s="63">
        <f t="shared" si="3"/>
        <v>67964469.294400007</v>
      </c>
      <c r="W15" s="63"/>
      <c r="X15" s="65">
        <f t="shared" si="4"/>
        <v>67964469.294400007</v>
      </c>
      <c r="Y15" s="63"/>
      <c r="Z15" s="63">
        <v>67964469.294400007</v>
      </c>
      <c r="AA15" s="63"/>
      <c r="AB15" s="65">
        <f t="shared" si="5"/>
        <v>0</v>
      </c>
      <c r="AC15" s="63"/>
      <c r="AD15" s="63"/>
      <c r="AE15" s="66">
        <f t="shared" si="6"/>
        <v>436611387.76440001</v>
      </c>
    </row>
    <row r="16" spans="1:31" s="67" customFormat="1" ht="54" x14ac:dyDescent="0.35">
      <c r="A16" s="59">
        <f t="shared" si="7"/>
        <v>7</v>
      </c>
      <c r="B16" s="68" t="s">
        <v>25</v>
      </c>
      <c r="C16" s="61" t="s">
        <v>26</v>
      </c>
      <c r="D16" s="76">
        <v>1</v>
      </c>
      <c r="E16" s="63">
        <f t="shared" si="0"/>
        <v>0</v>
      </c>
      <c r="F16" s="63"/>
      <c r="G16" s="63"/>
      <c r="H16" s="63"/>
      <c r="I16" s="63"/>
      <c r="J16" s="63"/>
      <c r="K16" s="63"/>
      <c r="L16" s="63"/>
      <c r="M16" s="63">
        <f t="shared" si="8"/>
        <v>84669439.859999999</v>
      </c>
      <c r="N16" s="63"/>
      <c r="O16" s="63"/>
      <c r="P16" s="63">
        <f t="shared" si="9"/>
        <v>84669439.859999999</v>
      </c>
      <c r="Q16" s="63">
        <v>84669439.859999999</v>
      </c>
      <c r="R16" s="63"/>
      <c r="S16" s="64"/>
      <c r="T16" s="65">
        <f t="shared" si="1"/>
        <v>84669439.859999999</v>
      </c>
      <c r="U16" s="63">
        <f t="shared" si="2"/>
        <v>87015801.712000012</v>
      </c>
      <c r="V16" s="63">
        <f t="shared" si="3"/>
        <v>87015801.712000012</v>
      </c>
      <c r="W16" s="63"/>
      <c r="X16" s="65">
        <f t="shared" si="4"/>
        <v>87015801.712000012</v>
      </c>
      <c r="Y16" s="63"/>
      <c r="Z16" s="63">
        <v>87015801.712000012</v>
      </c>
      <c r="AA16" s="63"/>
      <c r="AB16" s="65">
        <f t="shared" si="5"/>
        <v>0</v>
      </c>
      <c r="AC16" s="63"/>
      <c r="AD16" s="63"/>
      <c r="AE16" s="66">
        <f t="shared" si="6"/>
        <v>171685241.57200003</v>
      </c>
    </row>
    <row r="17" spans="1:31" s="67" customFormat="1" ht="27.75" customHeight="1" x14ac:dyDescent="0.35">
      <c r="A17" s="59">
        <f t="shared" si="7"/>
        <v>8</v>
      </c>
      <c r="B17" s="68" t="s">
        <v>27</v>
      </c>
      <c r="C17" s="61" t="s">
        <v>28</v>
      </c>
      <c r="D17" s="76">
        <v>1</v>
      </c>
      <c r="E17" s="63">
        <f t="shared" si="0"/>
        <v>0</v>
      </c>
      <c r="F17" s="63"/>
      <c r="G17" s="63"/>
      <c r="H17" s="63"/>
      <c r="I17" s="63"/>
      <c r="J17" s="63"/>
      <c r="K17" s="63"/>
      <c r="L17" s="63"/>
      <c r="M17" s="63">
        <f t="shared" si="8"/>
        <v>70577195.819999993</v>
      </c>
      <c r="N17" s="63"/>
      <c r="O17" s="63"/>
      <c r="P17" s="63">
        <f t="shared" si="9"/>
        <v>70577195.819999993</v>
      </c>
      <c r="Q17" s="63">
        <v>70577195.819999993</v>
      </c>
      <c r="R17" s="63"/>
      <c r="S17" s="64"/>
      <c r="T17" s="65">
        <f t="shared" si="1"/>
        <v>70577195.819999993</v>
      </c>
      <c r="U17" s="63">
        <f t="shared" si="2"/>
        <v>0</v>
      </c>
      <c r="V17" s="63">
        <f t="shared" si="3"/>
        <v>0</v>
      </c>
      <c r="W17" s="63"/>
      <c r="X17" s="65">
        <f t="shared" si="4"/>
        <v>0</v>
      </c>
      <c r="Y17" s="63"/>
      <c r="Z17" s="63"/>
      <c r="AA17" s="63"/>
      <c r="AB17" s="65">
        <f t="shared" si="5"/>
        <v>0</v>
      </c>
      <c r="AC17" s="63"/>
      <c r="AD17" s="63"/>
      <c r="AE17" s="66">
        <f t="shared" si="6"/>
        <v>70577195.819999993</v>
      </c>
    </row>
    <row r="18" spans="1:31" s="67" customFormat="1" ht="36" x14ac:dyDescent="0.35">
      <c r="A18" s="59">
        <f t="shared" si="7"/>
        <v>9</v>
      </c>
      <c r="B18" s="68" t="s">
        <v>29</v>
      </c>
      <c r="C18" s="61" t="s">
        <v>30</v>
      </c>
      <c r="D18" s="76">
        <v>1</v>
      </c>
      <c r="E18" s="63">
        <f t="shared" si="0"/>
        <v>0</v>
      </c>
      <c r="F18" s="63"/>
      <c r="G18" s="63"/>
      <c r="H18" s="63"/>
      <c r="I18" s="63"/>
      <c r="J18" s="63"/>
      <c r="K18" s="63"/>
      <c r="L18" s="63"/>
      <c r="M18" s="63">
        <f t="shared" si="8"/>
        <v>81176216.930000007</v>
      </c>
      <c r="N18" s="63"/>
      <c r="O18" s="63"/>
      <c r="P18" s="63">
        <f t="shared" si="9"/>
        <v>81176216.930000007</v>
      </c>
      <c r="Q18" s="63">
        <v>81176216.930000007</v>
      </c>
      <c r="R18" s="63"/>
      <c r="S18" s="64"/>
      <c r="T18" s="65">
        <f t="shared" si="1"/>
        <v>81176216.930000007</v>
      </c>
      <c r="U18" s="63">
        <f t="shared" si="2"/>
        <v>0</v>
      </c>
      <c r="V18" s="63">
        <f t="shared" si="3"/>
        <v>0</v>
      </c>
      <c r="W18" s="63"/>
      <c r="X18" s="65">
        <f t="shared" si="4"/>
        <v>0</v>
      </c>
      <c r="Y18" s="63"/>
      <c r="Z18" s="63"/>
      <c r="AA18" s="63"/>
      <c r="AB18" s="65">
        <f t="shared" si="5"/>
        <v>0</v>
      </c>
      <c r="AC18" s="63"/>
      <c r="AD18" s="63"/>
      <c r="AE18" s="66">
        <f t="shared" si="6"/>
        <v>81176216.930000007</v>
      </c>
    </row>
    <row r="19" spans="1:31" s="67" customFormat="1" ht="54" x14ac:dyDescent="0.35">
      <c r="A19" s="59">
        <f t="shared" si="7"/>
        <v>10</v>
      </c>
      <c r="B19" s="60" t="s">
        <v>31</v>
      </c>
      <c r="C19" s="61" t="s">
        <v>32</v>
      </c>
      <c r="D19" s="76">
        <v>1</v>
      </c>
      <c r="E19" s="63">
        <f t="shared" si="0"/>
        <v>0</v>
      </c>
      <c r="F19" s="63"/>
      <c r="G19" s="63"/>
      <c r="H19" s="63"/>
      <c r="I19" s="63"/>
      <c r="J19" s="63"/>
      <c r="K19" s="63"/>
      <c r="L19" s="63"/>
      <c r="M19" s="63">
        <f t="shared" si="8"/>
        <v>58571106</v>
      </c>
      <c r="N19" s="63"/>
      <c r="O19" s="63">
        <v>58571106</v>
      </c>
      <c r="P19" s="63">
        <f t="shared" si="9"/>
        <v>0</v>
      </c>
      <c r="Q19" s="63"/>
      <c r="R19" s="63"/>
      <c r="S19" s="64"/>
      <c r="T19" s="65">
        <f t="shared" si="1"/>
        <v>58571106</v>
      </c>
      <c r="U19" s="63">
        <f t="shared" si="2"/>
        <v>31140668.16</v>
      </c>
      <c r="V19" s="63">
        <f t="shared" si="3"/>
        <v>31140668.16</v>
      </c>
      <c r="W19" s="63"/>
      <c r="X19" s="65">
        <f t="shared" si="4"/>
        <v>31140668.16</v>
      </c>
      <c r="Y19" s="63"/>
      <c r="Z19" s="63">
        <v>31140668.16</v>
      </c>
      <c r="AA19" s="63"/>
      <c r="AB19" s="65">
        <f t="shared" si="5"/>
        <v>0</v>
      </c>
      <c r="AC19" s="63"/>
      <c r="AD19" s="63"/>
      <c r="AE19" s="66">
        <f t="shared" si="6"/>
        <v>89711774.159999996</v>
      </c>
    </row>
    <row r="20" spans="1:31" s="67" customFormat="1" ht="41.4" customHeight="1" x14ac:dyDescent="0.35">
      <c r="A20" s="59">
        <f t="shared" si="7"/>
        <v>11</v>
      </c>
      <c r="B20" s="60" t="s">
        <v>33</v>
      </c>
      <c r="C20" s="61" t="s">
        <v>34</v>
      </c>
      <c r="D20" s="76">
        <v>1</v>
      </c>
      <c r="E20" s="63">
        <f t="shared" si="0"/>
        <v>0</v>
      </c>
      <c r="F20" s="63"/>
      <c r="G20" s="63"/>
      <c r="H20" s="63"/>
      <c r="I20" s="63"/>
      <c r="J20" s="63"/>
      <c r="K20" s="63"/>
      <c r="L20" s="63"/>
      <c r="M20" s="63">
        <f t="shared" si="8"/>
        <v>94137004.36999999</v>
      </c>
      <c r="N20" s="63"/>
      <c r="O20" s="63">
        <v>38228960</v>
      </c>
      <c r="P20" s="63">
        <v>55908044.36999999</v>
      </c>
      <c r="Q20" s="63">
        <v>55908044.36999999</v>
      </c>
      <c r="R20" s="63"/>
      <c r="S20" s="64"/>
      <c r="T20" s="65">
        <f t="shared" si="1"/>
        <v>94137004.36999999</v>
      </c>
      <c r="U20" s="63">
        <f t="shared" si="2"/>
        <v>131904133.76721382</v>
      </c>
      <c r="V20" s="63">
        <f t="shared" si="3"/>
        <v>122355786.21521382</v>
      </c>
      <c r="W20" s="63">
        <v>92684458.486676216</v>
      </c>
      <c r="X20" s="65">
        <f t="shared" si="4"/>
        <v>29671327.7285376</v>
      </c>
      <c r="Y20" s="63">
        <v>5590710.4727039998</v>
      </c>
      <c r="Z20" s="63">
        <v>24080617.2558336</v>
      </c>
      <c r="AA20" s="63">
        <v>9548347.5519999992</v>
      </c>
      <c r="AB20" s="65">
        <f t="shared" si="5"/>
        <v>102232806.03867622</v>
      </c>
      <c r="AC20" s="63"/>
      <c r="AD20" s="63"/>
      <c r="AE20" s="66">
        <f t="shared" si="6"/>
        <v>226041138.13721383</v>
      </c>
    </row>
    <row r="21" spans="1:31" s="67" customFormat="1" ht="59.4" customHeight="1" x14ac:dyDescent="0.35">
      <c r="A21" s="59">
        <f t="shared" si="7"/>
        <v>12</v>
      </c>
      <c r="B21" s="60" t="s">
        <v>35</v>
      </c>
      <c r="C21" s="61" t="s">
        <v>36</v>
      </c>
      <c r="D21" s="76">
        <v>1</v>
      </c>
      <c r="E21" s="63">
        <f t="shared" si="0"/>
        <v>0</v>
      </c>
      <c r="F21" s="63"/>
      <c r="G21" s="63"/>
      <c r="H21" s="63"/>
      <c r="I21" s="63"/>
      <c r="J21" s="63"/>
      <c r="K21" s="63"/>
      <c r="L21" s="63"/>
      <c r="M21" s="63">
        <f t="shared" si="8"/>
        <v>2447661.2000000002</v>
      </c>
      <c r="N21" s="63"/>
      <c r="O21" s="63">
        <f>965804.4+1349488.8</f>
        <v>2315293.2000000002</v>
      </c>
      <c r="P21" s="63">
        <f t="shared" si="9"/>
        <v>132368</v>
      </c>
      <c r="Q21" s="63">
        <v>132368</v>
      </c>
      <c r="R21" s="63"/>
      <c r="S21" s="64"/>
      <c r="T21" s="65">
        <f t="shared" si="1"/>
        <v>2447661.2000000002</v>
      </c>
      <c r="U21" s="63">
        <f t="shared" si="2"/>
        <v>52159556.821680002</v>
      </c>
      <c r="V21" s="63">
        <f t="shared" si="3"/>
        <v>52159556.821680002</v>
      </c>
      <c r="W21" s="63">
        <v>3843828.2584800003</v>
      </c>
      <c r="X21" s="65">
        <f t="shared" si="4"/>
        <v>48315728.563200004</v>
      </c>
      <c r="Y21" s="63"/>
      <c r="Z21" s="63">
        <v>48315728.563200004</v>
      </c>
      <c r="AA21" s="63"/>
      <c r="AB21" s="65">
        <f t="shared" si="5"/>
        <v>3843828.2584800003</v>
      </c>
      <c r="AC21" s="63"/>
      <c r="AD21" s="63"/>
      <c r="AE21" s="66">
        <f t="shared" si="6"/>
        <v>54607218.021680005</v>
      </c>
    </row>
    <row r="22" spans="1:31" s="67" customFormat="1" ht="36" x14ac:dyDescent="0.35">
      <c r="A22" s="59">
        <f t="shared" si="7"/>
        <v>13</v>
      </c>
      <c r="B22" s="60" t="s">
        <v>37</v>
      </c>
      <c r="C22" s="62">
        <v>5155001</v>
      </c>
      <c r="D22" s="76">
        <v>1</v>
      </c>
      <c r="E22" s="63">
        <f t="shared" si="0"/>
        <v>0</v>
      </c>
      <c r="F22" s="63"/>
      <c r="G22" s="63"/>
      <c r="H22" s="63"/>
      <c r="I22" s="63"/>
      <c r="J22" s="63"/>
      <c r="K22" s="63"/>
      <c r="L22" s="63"/>
      <c r="M22" s="63">
        <f t="shared" si="8"/>
        <v>0</v>
      </c>
      <c r="N22" s="63"/>
      <c r="O22" s="63"/>
      <c r="P22" s="63">
        <f t="shared" si="9"/>
        <v>0</v>
      </c>
      <c r="Q22" s="63"/>
      <c r="R22" s="63"/>
      <c r="S22" s="64"/>
      <c r="T22" s="65">
        <f t="shared" si="1"/>
        <v>0</v>
      </c>
      <c r="U22" s="63">
        <f t="shared" si="2"/>
        <v>0</v>
      </c>
      <c r="V22" s="63">
        <f t="shared" si="3"/>
        <v>0</v>
      </c>
      <c r="W22" s="63"/>
      <c r="X22" s="65">
        <f t="shared" si="4"/>
        <v>0</v>
      </c>
      <c r="Y22" s="63"/>
      <c r="Z22" s="63"/>
      <c r="AA22" s="63"/>
      <c r="AB22" s="65">
        <f t="shared" si="5"/>
        <v>0</v>
      </c>
      <c r="AC22" s="63"/>
      <c r="AD22" s="63"/>
      <c r="AE22" s="66">
        <f t="shared" si="6"/>
        <v>0</v>
      </c>
    </row>
    <row r="23" spans="1:31" s="67" customFormat="1" ht="54" x14ac:dyDescent="0.35">
      <c r="A23" s="59">
        <f t="shared" si="7"/>
        <v>14</v>
      </c>
      <c r="B23" s="60" t="s">
        <v>38</v>
      </c>
      <c r="C23" s="61" t="s">
        <v>39</v>
      </c>
      <c r="D23" s="76">
        <v>1</v>
      </c>
      <c r="E23" s="63">
        <f t="shared" si="0"/>
        <v>0</v>
      </c>
      <c r="F23" s="63"/>
      <c r="G23" s="63"/>
      <c r="H23" s="63"/>
      <c r="I23" s="63"/>
      <c r="J23" s="63"/>
      <c r="K23" s="63"/>
      <c r="L23" s="63"/>
      <c r="M23" s="63">
        <f t="shared" si="8"/>
        <v>34634124.350000001</v>
      </c>
      <c r="N23" s="63"/>
      <c r="O23" s="63">
        <v>26030204.350000001</v>
      </c>
      <c r="P23" s="63">
        <f t="shared" si="9"/>
        <v>8603920</v>
      </c>
      <c r="Q23" s="63">
        <v>8603920</v>
      </c>
      <c r="R23" s="63"/>
      <c r="S23" s="64"/>
      <c r="T23" s="65">
        <f t="shared" si="1"/>
        <v>34634124.350000001</v>
      </c>
      <c r="U23" s="63">
        <f t="shared" si="2"/>
        <v>0</v>
      </c>
      <c r="V23" s="63">
        <f t="shared" si="3"/>
        <v>0</v>
      </c>
      <c r="W23" s="63"/>
      <c r="X23" s="65">
        <f t="shared" si="4"/>
        <v>0</v>
      </c>
      <c r="Y23" s="63"/>
      <c r="Z23" s="63"/>
      <c r="AA23" s="63"/>
      <c r="AB23" s="65">
        <f t="shared" si="5"/>
        <v>0</v>
      </c>
      <c r="AC23" s="63"/>
      <c r="AD23" s="63"/>
      <c r="AE23" s="66">
        <f t="shared" si="6"/>
        <v>34634124.350000001</v>
      </c>
    </row>
    <row r="24" spans="1:31" s="67" customFormat="1" ht="72" x14ac:dyDescent="0.35">
      <c r="A24" s="59">
        <f t="shared" si="7"/>
        <v>15</v>
      </c>
      <c r="B24" s="69" t="s">
        <v>40</v>
      </c>
      <c r="C24" s="70" t="s">
        <v>41</v>
      </c>
      <c r="D24" s="76">
        <v>1</v>
      </c>
      <c r="E24" s="63">
        <f t="shared" si="0"/>
        <v>0</v>
      </c>
      <c r="F24" s="63"/>
      <c r="G24" s="63"/>
      <c r="H24" s="63"/>
      <c r="I24" s="63"/>
      <c r="J24" s="63"/>
      <c r="K24" s="63"/>
      <c r="L24" s="63"/>
      <c r="M24" s="63">
        <f t="shared" si="8"/>
        <v>2354623.04</v>
      </c>
      <c r="N24" s="63"/>
      <c r="O24" s="63">
        <v>851291.04</v>
      </c>
      <c r="P24" s="63">
        <f t="shared" si="9"/>
        <v>1503332</v>
      </c>
      <c r="Q24" s="63">
        <v>1503332</v>
      </c>
      <c r="R24" s="63"/>
      <c r="S24" s="64"/>
      <c r="T24" s="65">
        <f t="shared" si="1"/>
        <v>2354623.04</v>
      </c>
      <c r="U24" s="63">
        <f t="shared" si="2"/>
        <v>0</v>
      </c>
      <c r="V24" s="63">
        <f t="shared" si="3"/>
        <v>0</v>
      </c>
      <c r="W24" s="63"/>
      <c r="X24" s="65">
        <f t="shared" si="4"/>
        <v>0</v>
      </c>
      <c r="Y24" s="63"/>
      <c r="Z24" s="63"/>
      <c r="AA24" s="63"/>
      <c r="AB24" s="65">
        <f t="shared" si="5"/>
        <v>0</v>
      </c>
      <c r="AC24" s="63"/>
      <c r="AD24" s="63"/>
      <c r="AE24" s="66">
        <f t="shared" si="6"/>
        <v>2354623.04</v>
      </c>
    </row>
    <row r="25" spans="1:31" s="67" customFormat="1" ht="40.65" customHeight="1" x14ac:dyDescent="0.35">
      <c r="A25" s="59">
        <f t="shared" si="7"/>
        <v>16</v>
      </c>
      <c r="B25" s="60" t="s">
        <v>42</v>
      </c>
      <c r="C25" s="62">
        <v>2301165</v>
      </c>
      <c r="D25" s="76">
        <v>1</v>
      </c>
      <c r="E25" s="63">
        <f t="shared" si="0"/>
        <v>0</v>
      </c>
      <c r="F25" s="63"/>
      <c r="G25" s="63"/>
      <c r="H25" s="63"/>
      <c r="I25" s="63"/>
      <c r="J25" s="63"/>
      <c r="K25" s="63"/>
      <c r="L25" s="63"/>
      <c r="M25" s="63">
        <f t="shared" si="8"/>
        <v>0</v>
      </c>
      <c r="N25" s="63"/>
      <c r="O25" s="63"/>
      <c r="P25" s="63">
        <f t="shared" si="9"/>
        <v>0</v>
      </c>
      <c r="Q25" s="63"/>
      <c r="R25" s="63"/>
      <c r="S25" s="64"/>
      <c r="T25" s="65">
        <f t="shared" si="1"/>
        <v>0</v>
      </c>
      <c r="U25" s="63">
        <f t="shared" si="2"/>
        <v>0</v>
      </c>
      <c r="V25" s="63">
        <f t="shared" si="3"/>
        <v>0</v>
      </c>
      <c r="W25" s="63"/>
      <c r="X25" s="65">
        <f t="shared" si="4"/>
        <v>0</v>
      </c>
      <c r="Y25" s="63"/>
      <c r="Z25" s="63"/>
      <c r="AA25" s="63"/>
      <c r="AB25" s="65">
        <f t="shared" si="5"/>
        <v>0</v>
      </c>
      <c r="AC25" s="63"/>
      <c r="AD25" s="63">
        <v>170383264.5</v>
      </c>
      <c r="AE25" s="66">
        <f t="shared" si="6"/>
        <v>170383264.5</v>
      </c>
    </row>
    <row r="26" spans="1:31" s="67" customFormat="1" ht="36" x14ac:dyDescent="0.35">
      <c r="A26" s="59">
        <f t="shared" si="7"/>
        <v>17</v>
      </c>
      <c r="B26" s="60" t="s">
        <v>43</v>
      </c>
      <c r="C26" s="62">
        <v>2141002</v>
      </c>
      <c r="D26" s="76">
        <v>1</v>
      </c>
      <c r="E26" s="63">
        <f t="shared" si="0"/>
        <v>0</v>
      </c>
      <c r="F26" s="63"/>
      <c r="G26" s="63"/>
      <c r="H26" s="63"/>
      <c r="I26" s="63"/>
      <c r="J26" s="63"/>
      <c r="K26" s="63"/>
      <c r="L26" s="63"/>
      <c r="M26" s="63">
        <f t="shared" si="8"/>
        <v>4995900</v>
      </c>
      <c r="N26" s="63"/>
      <c r="O26" s="63"/>
      <c r="P26" s="63">
        <f t="shared" si="9"/>
        <v>4995900</v>
      </c>
      <c r="Q26" s="63"/>
      <c r="R26" s="63">
        <v>4995900</v>
      </c>
      <c r="S26" s="64"/>
      <c r="T26" s="65">
        <f t="shared" si="1"/>
        <v>4995900</v>
      </c>
      <c r="U26" s="63">
        <f t="shared" si="2"/>
        <v>222723492.77225652</v>
      </c>
      <c r="V26" s="63">
        <f t="shared" si="3"/>
        <v>220499106.26825652</v>
      </c>
      <c r="W26" s="63">
        <v>202719772.51033652</v>
      </c>
      <c r="X26" s="65">
        <f t="shared" si="4"/>
        <v>17779333.757920001</v>
      </c>
      <c r="Y26" s="63">
        <v>17779333.757920001</v>
      </c>
      <c r="Z26" s="63"/>
      <c r="AA26" s="63">
        <v>2224386.5040000002</v>
      </c>
      <c r="AB26" s="65">
        <f t="shared" si="5"/>
        <v>204944159.01433653</v>
      </c>
      <c r="AC26" s="63"/>
      <c r="AD26" s="63"/>
      <c r="AE26" s="66">
        <f t="shared" si="6"/>
        <v>227719392.77225652</v>
      </c>
    </row>
    <row r="27" spans="1:31" s="67" customFormat="1" ht="54" x14ac:dyDescent="0.35">
      <c r="A27" s="59">
        <f t="shared" si="7"/>
        <v>18</v>
      </c>
      <c r="B27" s="60" t="s">
        <v>44</v>
      </c>
      <c r="C27" s="62">
        <v>2141010</v>
      </c>
      <c r="D27" s="76">
        <v>1</v>
      </c>
      <c r="E27" s="63">
        <f t="shared" si="0"/>
        <v>148493580.77000001</v>
      </c>
      <c r="F27" s="63">
        <f>G27+H27</f>
        <v>133776479.45999999</v>
      </c>
      <c r="G27" s="63">
        <v>120870414.19</v>
      </c>
      <c r="H27" s="63">
        <v>12906065.27</v>
      </c>
      <c r="I27" s="63">
        <v>72323798.200000003</v>
      </c>
      <c r="J27" s="63">
        <v>8271753.9199999999</v>
      </c>
      <c r="K27" s="63">
        <v>10603674.85</v>
      </c>
      <c r="L27" s="63">
        <v>4113426.46</v>
      </c>
      <c r="M27" s="63">
        <f t="shared" si="8"/>
        <v>45048716.829999998</v>
      </c>
      <c r="N27" s="63">
        <v>7803541.5300000003</v>
      </c>
      <c r="O27" s="63">
        <v>13705367.34</v>
      </c>
      <c r="P27" s="63">
        <f t="shared" si="9"/>
        <v>23539807.960000001</v>
      </c>
      <c r="Q27" s="63">
        <v>1757683.96</v>
      </c>
      <c r="R27" s="63">
        <v>21782124</v>
      </c>
      <c r="S27" s="64"/>
      <c r="T27" s="65">
        <f t="shared" si="1"/>
        <v>193542297.60000002</v>
      </c>
      <c r="U27" s="63">
        <f t="shared" si="2"/>
        <v>862204648.62174988</v>
      </c>
      <c r="V27" s="63">
        <f t="shared" si="3"/>
        <v>836967600.97774982</v>
      </c>
      <c r="W27" s="63">
        <v>779575462.62358665</v>
      </c>
      <c r="X27" s="65">
        <f t="shared" si="4"/>
        <v>57392138.3541632</v>
      </c>
      <c r="Y27" s="63">
        <v>34011010.151999995</v>
      </c>
      <c r="Z27" s="63">
        <v>23381128.202163201</v>
      </c>
      <c r="AA27" s="63">
        <v>25237047.643999998</v>
      </c>
      <c r="AB27" s="65">
        <f t="shared" si="5"/>
        <v>804812510.26758671</v>
      </c>
      <c r="AC27" s="63"/>
      <c r="AD27" s="63">
        <v>818760.2</v>
      </c>
      <c r="AE27" s="66">
        <f t="shared" si="6"/>
        <v>1056565706.4217499</v>
      </c>
    </row>
    <row r="28" spans="1:31" s="67" customFormat="1" ht="54" x14ac:dyDescent="0.35">
      <c r="A28" s="59">
        <f t="shared" si="7"/>
        <v>19</v>
      </c>
      <c r="B28" s="60" t="s">
        <v>45</v>
      </c>
      <c r="C28" s="62">
        <v>2144011</v>
      </c>
      <c r="D28" s="76"/>
      <c r="E28" s="63">
        <f t="shared" si="0"/>
        <v>0</v>
      </c>
      <c r="F28" s="63">
        <f t="shared" ref="F28:F91" si="10">G28+H28</f>
        <v>0</v>
      </c>
      <c r="G28" s="63"/>
      <c r="H28" s="63"/>
      <c r="I28" s="63"/>
      <c r="J28" s="63"/>
      <c r="K28" s="63"/>
      <c r="L28" s="63"/>
      <c r="M28" s="71">
        <f>O28+P28+N28</f>
        <v>14607535.76</v>
      </c>
      <c r="N28" s="63"/>
      <c r="O28" s="63">
        <v>14607535.76</v>
      </c>
      <c r="P28" s="63">
        <f t="shared" si="9"/>
        <v>0</v>
      </c>
      <c r="Q28" s="63"/>
      <c r="R28" s="63"/>
      <c r="S28" s="64"/>
      <c r="T28" s="65">
        <f t="shared" si="1"/>
        <v>14607535.76</v>
      </c>
      <c r="U28" s="63">
        <f t="shared" si="2"/>
        <v>412720279.27639133</v>
      </c>
      <c r="V28" s="63">
        <f t="shared" si="3"/>
        <v>410748998.47639132</v>
      </c>
      <c r="W28" s="63">
        <v>400938051.48439133</v>
      </c>
      <c r="X28" s="65">
        <f t="shared" si="4"/>
        <v>9810946.9919999987</v>
      </c>
      <c r="Y28" s="63">
        <v>9810946.9919999987</v>
      </c>
      <c r="Z28" s="63"/>
      <c r="AA28" s="63">
        <v>1971280.8000000003</v>
      </c>
      <c r="AB28" s="65">
        <f t="shared" si="5"/>
        <v>402909332.28439134</v>
      </c>
      <c r="AC28" s="63"/>
      <c r="AD28" s="63"/>
      <c r="AE28" s="66">
        <f t="shared" si="6"/>
        <v>427327815.03639132</v>
      </c>
    </row>
    <row r="29" spans="1:31" s="67" customFormat="1" ht="36" x14ac:dyDescent="0.35">
      <c r="A29" s="59">
        <f t="shared" si="7"/>
        <v>20</v>
      </c>
      <c r="B29" s="60" t="s">
        <v>46</v>
      </c>
      <c r="C29" s="62">
        <v>2241001</v>
      </c>
      <c r="D29" s="76">
        <v>1</v>
      </c>
      <c r="E29" s="63">
        <f t="shared" si="0"/>
        <v>93724199.819999993</v>
      </c>
      <c r="F29" s="63">
        <f t="shared" si="10"/>
        <v>92304594.25999999</v>
      </c>
      <c r="G29" s="63">
        <v>83012927.879999995</v>
      </c>
      <c r="H29" s="63">
        <v>9291666.3800000008</v>
      </c>
      <c r="I29" s="63">
        <v>1072417.99</v>
      </c>
      <c r="J29" s="63">
        <v>33383155.18</v>
      </c>
      <c r="K29" s="63">
        <v>782345.75</v>
      </c>
      <c r="L29" s="63">
        <v>637259.81000000006</v>
      </c>
      <c r="M29" s="63">
        <f t="shared" si="8"/>
        <v>33737949</v>
      </c>
      <c r="N29" s="63"/>
      <c r="O29" s="63">
        <v>7812653</v>
      </c>
      <c r="P29" s="63">
        <f t="shared" si="9"/>
        <v>25925296</v>
      </c>
      <c r="Q29" s="63">
        <v>17232430</v>
      </c>
      <c r="R29" s="63">
        <v>8692866</v>
      </c>
      <c r="S29" s="64"/>
      <c r="T29" s="65">
        <f t="shared" si="1"/>
        <v>127462148.81999999</v>
      </c>
      <c r="U29" s="63">
        <f t="shared" si="2"/>
        <v>69272186.722867191</v>
      </c>
      <c r="V29" s="63">
        <f t="shared" si="3"/>
        <v>69272186.722867191</v>
      </c>
      <c r="W29" s="63">
        <v>62437760.802867197</v>
      </c>
      <c r="X29" s="65">
        <f t="shared" si="4"/>
        <v>6834425.9199999999</v>
      </c>
      <c r="Y29" s="63">
        <v>2104099.1999999997</v>
      </c>
      <c r="Z29" s="63">
        <v>4730326.72</v>
      </c>
      <c r="AA29" s="63"/>
      <c r="AB29" s="65">
        <f t="shared" si="5"/>
        <v>62437760.802867197</v>
      </c>
      <c r="AC29" s="63"/>
      <c r="AD29" s="63"/>
      <c r="AE29" s="66">
        <f t="shared" si="6"/>
        <v>196734335.54286718</v>
      </c>
    </row>
    <row r="30" spans="1:31" s="67" customFormat="1" ht="36" x14ac:dyDescent="0.35">
      <c r="A30" s="59">
        <f t="shared" si="7"/>
        <v>21</v>
      </c>
      <c r="B30" s="60" t="s">
        <v>47</v>
      </c>
      <c r="C30" s="62">
        <v>2241009</v>
      </c>
      <c r="D30" s="76">
        <v>1</v>
      </c>
      <c r="E30" s="63">
        <f t="shared" si="0"/>
        <v>174829083.09999999</v>
      </c>
      <c r="F30" s="63">
        <f t="shared" si="10"/>
        <v>172260104.80000001</v>
      </c>
      <c r="G30" s="63">
        <v>155456519.90000001</v>
      </c>
      <c r="H30" s="63">
        <v>16803584.899999999</v>
      </c>
      <c r="I30" s="63">
        <v>2173820.2400000002</v>
      </c>
      <c r="J30" s="63">
        <v>81563803.25</v>
      </c>
      <c r="K30" s="63">
        <v>876266.95</v>
      </c>
      <c r="L30" s="63">
        <v>1692711.35</v>
      </c>
      <c r="M30" s="63">
        <f t="shared" si="8"/>
        <v>19109190.699999996</v>
      </c>
      <c r="N30" s="63"/>
      <c r="O30" s="63">
        <v>1564589.08</v>
      </c>
      <c r="P30" s="63">
        <f t="shared" si="9"/>
        <v>17544601.619999997</v>
      </c>
      <c r="Q30" s="63"/>
      <c r="R30" s="63">
        <v>17544601.619999997</v>
      </c>
      <c r="S30" s="64"/>
      <c r="T30" s="65">
        <f t="shared" si="1"/>
        <v>193938273.79999998</v>
      </c>
      <c r="U30" s="63">
        <f t="shared" si="2"/>
        <v>119077667.6473088</v>
      </c>
      <c r="V30" s="63">
        <f t="shared" si="3"/>
        <v>119077667.6473088</v>
      </c>
      <c r="W30" s="63">
        <v>63067562.176739193</v>
      </c>
      <c r="X30" s="65">
        <f t="shared" si="4"/>
        <v>56010105.470569596</v>
      </c>
      <c r="Y30" s="63"/>
      <c r="Z30" s="63">
        <v>56010105.470569596</v>
      </c>
      <c r="AA30" s="63"/>
      <c r="AB30" s="65">
        <f t="shared" si="5"/>
        <v>63067562.176739193</v>
      </c>
      <c r="AC30" s="63"/>
      <c r="AD30" s="63"/>
      <c r="AE30" s="66">
        <f t="shared" si="6"/>
        <v>313015941.44730878</v>
      </c>
    </row>
    <row r="31" spans="1:31" s="67" customFormat="1" ht="25.65" customHeight="1" x14ac:dyDescent="0.35">
      <c r="A31" s="59">
        <f t="shared" si="7"/>
        <v>22</v>
      </c>
      <c r="B31" s="68" t="s">
        <v>48</v>
      </c>
      <c r="C31" s="62">
        <v>2148001</v>
      </c>
      <c r="D31" s="76">
        <v>1</v>
      </c>
      <c r="E31" s="63">
        <f t="shared" si="0"/>
        <v>0</v>
      </c>
      <c r="F31" s="63">
        <f t="shared" si="10"/>
        <v>0</v>
      </c>
      <c r="G31" s="63"/>
      <c r="H31" s="63"/>
      <c r="I31" s="63"/>
      <c r="J31" s="63"/>
      <c r="K31" s="63"/>
      <c r="L31" s="63"/>
      <c r="M31" s="63">
        <f t="shared" si="8"/>
        <v>84015807.349999994</v>
      </c>
      <c r="N31" s="63"/>
      <c r="O31" s="63">
        <v>1547089</v>
      </c>
      <c r="P31" s="63">
        <f t="shared" si="9"/>
        <v>82468718.349999994</v>
      </c>
      <c r="Q31" s="63">
        <f>83553038.32-1633868.97</f>
        <v>81919169.349999994</v>
      </c>
      <c r="R31" s="63">
        <v>549549</v>
      </c>
      <c r="S31" s="64"/>
      <c r="T31" s="65">
        <f t="shared" si="1"/>
        <v>84015807.349999994</v>
      </c>
      <c r="U31" s="63">
        <f t="shared" si="2"/>
        <v>147714740.22129998</v>
      </c>
      <c r="V31" s="63">
        <f t="shared" si="3"/>
        <v>147714740.22129998</v>
      </c>
      <c r="W31" s="63">
        <v>126960529.14929998</v>
      </c>
      <c r="X31" s="65">
        <f t="shared" si="4"/>
        <v>20754211.072000001</v>
      </c>
      <c r="Y31" s="63"/>
      <c r="Z31" s="63">
        <v>20754211.072000001</v>
      </c>
      <c r="AA31" s="63"/>
      <c r="AB31" s="65">
        <f t="shared" si="5"/>
        <v>126960529.14929998</v>
      </c>
      <c r="AC31" s="63"/>
      <c r="AD31" s="63"/>
      <c r="AE31" s="66">
        <f t="shared" si="6"/>
        <v>231730547.57129997</v>
      </c>
    </row>
    <row r="32" spans="1:31" s="67" customFormat="1" x14ac:dyDescent="0.35">
      <c r="A32" s="59">
        <f t="shared" si="7"/>
        <v>23</v>
      </c>
      <c r="B32" s="60" t="s">
        <v>49</v>
      </c>
      <c r="C32" s="62">
        <v>2148002</v>
      </c>
      <c r="D32" s="76">
        <v>1</v>
      </c>
      <c r="E32" s="63">
        <f t="shared" si="0"/>
        <v>0</v>
      </c>
      <c r="F32" s="63">
        <f t="shared" si="10"/>
        <v>0</v>
      </c>
      <c r="G32" s="63"/>
      <c r="H32" s="63"/>
      <c r="I32" s="63"/>
      <c r="J32" s="63"/>
      <c r="K32" s="63"/>
      <c r="L32" s="63"/>
      <c r="M32" s="63">
        <f t="shared" si="8"/>
        <v>24883878.039999995</v>
      </c>
      <c r="N32" s="63"/>
      <c r="O32" s="63">
        <f>660834+167780+284694.56</f>
        <v>1113308.56</v>
      </c>
      <c r="P32" s="63">
        <f>Q32+R32</f>
        <v>23770569.479999997</v>
      </c>
      <c r="Q32" s="63">
        <f>39439316.69-296804.21-9666946.02-5734972.38</f>
        <v>23740594.079999998</v>
      </c>
      <c r="R32" s="63">
        <f>249795-219819.6</f>
        <v>29975.399999999994</v>
      </c>
      <c r="S32" s="64"/>
      <c r="T32" s="65">
        <f t="shared" si="1"/>
        <v>24883878.039999995</v>
      </c>
      <c r="U32" s="63">
        <f t="shared" si="2"/>
        <v>83720693.828249425</v>
      </c>
      <c r="V32" s="63">
        <f t="shared" si="3"/>
        <v>83720693.828249425</v>
      </c>
      <c r="W32" s="63">
        <v>76233217.86024943</v>
      </c>
      <c r="X32" s="65">
        <f t="shared" si="4"/>
        <v>7487475.9679999985</v>
      </c>
      <c r="Y32" s="63"/>
      <c r="Z32" s="63">
        <v>7487475.9679999985</v>
      </c>
      <c r="AA32" s="63"/>
      <c r="AB32" s="65">
        <f t="shared" si="5"/>
        <v>76233217.86024943</v>
      </c>
      <c r="AC32" s="63"/>
      <c r="AD32" s="63"/>
      <c r="AE32" s="66">
        <f t="shared" si="6"/>
        <v>108604571.86824942</v>
      </c>
    </row>
    <row r="33" spans="1:31" s="67" customFormat="1" x14ac:dyDescent="0.35">
      <c r="A33" s="59">
        <f t="shared" si="7"/>
        <v>24</v>
      </c>
      <c r="B33" s="68" t="s">
        <v>50</v>
      </c>
      <c r="C33" s="62">
        <v>2148004</v>
      </c>
      <c r="D33" s="76">
        <v>1</v>
      </c>
      <c r="E33" s="63">
        <f t="shared" si="0"/>
        <v>0</v>
      </c>
      <c r="F33" s="63">
        <f t="shared" si="10"/>
        <v>0</v>
      </c>
      <c r="G33" s="63"/>
      <c r="H33" s="63"/>
      <c r="I33" s="63"/>
      <c r="J33" s="63"/>
      <c r="K33" s="63"/>
      <c r="L33" s="63"/>
      <c r="M33" s="63">
        <f t="shared" si="8"/>
        <v>17512565.459999997</v>
      </c>
      <c r="N33" s="63"/>
      <c r="O33" s="63">
        <v>1486876.5</v>
      </c>
      <c r="P33" s="63">
        <f t="shared" si="9"/>
        <v>16025688.959999997</v>
      </c>
      <c r="Q33" s="63">
        <f>28038924.72-8962718.46-3220377.9</f>
        <v>15855828.359999998</v>
      </c>
      <c r="R33" s="63">
        <v>169860.6</v>
      </c>
      <c r="S33" s="64"/>
      <c r="T33" s="65">
        <f t="shared" si="1"/>
        <v>17512565.459999997</v>
      </c>
      <c r="U33" s="63">
        <f t="shared" si="2"/>
        <v>80381203.201599985</v>
      </c>
      <c r="V33" s="63">
        <f t="shared" si="3"/>
        <v>80381203.201599985</v>
      </c>
      <c r="W33" s="63">
        <v>75560283.32159999</v>
      </c>
      <c r="X33" s="65">
        <f t="shared" si="4"/>
        <v>4820919.88</v>
      </c>
      <c r="Y33" s="63"/>
      <c r="Z33" s="63">
        <v>4820919.88</v>
      </c>
      <c r="AA33" s="63"/>
      <c r="AB33" s="65">
        <f t="shared" si="5"/>
        <v>75560283.32159999</v>
      </c>
      <c r="AC33" s="63"/>
      <c r="AD33" s="63"/>
      <c r="AE33" s="66">
        <f t="shared" si="6"/>
        <v>97893768.661599979</v>
      </c>
    </row>
    <row r="34" spans="1:31" s="67" customFormat="1" ht="36" x14ac:dyDescent="0.35">
      <c r="A34" s="59">
        <f t="shared" si="7"/>
        <v>25</v>
      </c>
      <c r="B34" s="68" t="s">
        <v>51</v>
      </c>
      <c r="C34" s="62">
        <v>2101003</v>
      </c>
      <c r="D34" s="76">
        <v>1</v>
      </c>
      <c r="E34" s="63">
        <f t="shared" si="0"/>
        <v>202265060.30000001</v>
      </c>
      <c r="F34" s="63">
        <f t="shared" si="10"/>
        <v>195453197.59999999</v>
      </c>
      <c r="G34" s="63">
        <v>175695850</v>
      </c>
      <c r="H34" s="63">
        <v>19757347.600000001</v>
      </c>
      <c r="I34" s="63">
        <v>73658671.769999996</v>
      </c>
      <c r="J34" s="63">
        <v>8189858.5599999996</v>
      </c>
      <c r="K34" s="63">
        <v>2620325.9</v>
      </c>
      <c r="L34" s="63">
        <v>4191536.8</v>
      </c>
      <c r="M34" s="63">
        <f t="shared" si="8"/>
        <v>32453059.380000003</v>
      </c>
      <c r="N34" s="63">
        <v>564483.92000000004</v>
      </c>
      <c r="O34" s="63">
        <v>18262699.699999999</v>
      </c>
      <c r="P34" s="63">
        <f t="shared" si="9"/>
        <v>13625875.76</v>
      </c>
      <c r="Q34" s="63">
        <v>704480</v>
      </c>
      <c r="R34" s="63">
        <v>12921395.76</v>
      </c>
      <c r="S34" s="64"/>
      <c r="T34" s="65">
        <f t="shared" si="1"/>
        <v>234718119.68000001</v>
      </c>
      <c r="U34" s="63">
        <f t="shared" si="2"/>
        <v>63568971.826673597</v>
      </c>
      <c r="V34" s="63">
        <f t="shared" si="3"/>
        <v>63568971.826673597</v>
      </c>
      <c r="W34" s="63"/>
      <c r="X34" s="65">
        <f t="shared" si="4"/>
        <v>63568971.826673597</v>
      </c>
      <c r="Y34" s="63"/>
      <c r="Z34" s="63">
        <v>63568971.826673597</v>
      </c>
      <c r="AA34" s="63"/>
      <c r="AB34" s="65">
        <f t="shared" si="5"/>
        <v>0</v>
      </c>
      <c r="AC34" s="63"/>
      <c r="AD34" s="63"/>
      <c r="AE34" s="66">
        <f t="shared" si="6"/>
        <v>298287091.50667357</v>
      </c>
    </row>
    <row r="35" spans="1:31" s="67" customFormat="1" ht="39" customHeight="1" x14ac:dyDescent="0.35">
      <c r="A35" s="59">
        <f t="shared" si="7"/>
        <v>26</v>
      </c>
      <c r="B35" s="68" t="s">
        <v>52</v>
      </c>
      <c r="C35" s="62">
        <v>2141005</v>
      </c>
      <c r="D35" s="76">
        <v>1</v>
      </c>
      <c r="E35" s="63">
        <f t="shared" si="0"/>
        <v>99539877.959999993</v>
      </c>
      <c r="F35" s="63">
        <f t="shared" si="10"/>
        <v>95487076.179999992</v>
      </c>
      <c r="G35" s="63">
        <v>85999894.269999996</v>
      </c>
      <c r="H35" s="63">
        <v>9487181.9100000001</v>
      </c>
      <c r="I35" s="63">
        <v>41283693.07</v>
      </c>
      <c r="J35" s="63">
        <v>4608907.68</v>
      </c>
      <c r="K35" s="63">
        <v>1710710.05</v>
      </c>
      <c r="L35" s="63">
        <v>2342091.73</v>
      </c>
      <c r="M35" s="63">
        <f t="shared" si="8"/>
        <v>22128124.530000001</v>
      </c>
      <c r="N35" s="63">
        <v>5826381.6799999997</v>
      </c>
      <c r="O35" s="63">
        <v>2214595.65</v>
      </c>
      <c r="P35" s="63">
        <f t="shared" si="9"/>
        <v>14087147.199999999</v>
      </c>
      <c r="Q35" s="63">
        <v>98627.199999999997</v>
      </c>
      <c r="R35" s="63">
        <v>13988520</v>
      </c>
      <c r="S35" s="64"/>
      <c r="T35" s="65">
        <f t="shared" si="1"/>
        <v>121668002.48999999</v>
      </c>
      <c r="U35" s="63">
        <f t="shared" si="2"/>
        <v>33811120.728</v>
      </c>
      <c r="V35" s="63">
        <f t="shared" si="3"/>
        <v>33811120.728</v>
      </c>
      <c r="W35" s="63"/>
      <c r="X35" s="65">
        <f t="shared" si="4"/>
        <v>33811120.728</v>
      </c>
      <c r="Y35" s="63"/>
      <c r="Z35" s="63">
        <v>33811120.728</v>
      </c>
      <c r="AA35" s="63"/>
      <c r="AB35" s="65">
        <f t="shared" si="5"/>
        <v>0</v>
      </c>
      <c r="AC35" s="63"/>
      <c r="AD35" s="63"/>
      <c r="AE35" s="66">
        <f t="shared" si="6"/>
        <v>155479123.21799999</v>
      </c>
    </row>
    <row r="36" spans="1:31" s="67" customFormat="1" ht="36" x14ac:dyDescent="0.35">
      <c r="A36" s="59">
        <f t="shared" si="7"/>
        <v>27</v>
      </c>
      <c r="B36" s="60" t="s">
        <v>53</v>
      </c>
      <c r="C36" s="62">
        <v>2101006</v>
      </c>
      <c r="D36" s="76">
        <v>1</v>
      </c>
      <c r="E36" s="63">
        <f t="shared" si="0"/>
        <v>151533862.08000001</v>
      </c>
      <c r="F36" s="63">
        <f t="shared" si="10"/>
        <v>136135638.59999999</v>
      </c>
      <c r="G36" s="63">
        <v>122681909.34999999</v>
      </c>
      <c r="H36" s="63">
        <v>13453729.25</v>
      </c>
      <c r="I36" s="63">
        <v>61973265.530000001</v>
      </c>
      <c r="J36" s="63">
        <v>6926739.04</v>
      </c>
      <c r="K36" s="63">
        <v>11880051.68</v>
      </c>
      <c r="L36" s="63">
        <v>3518171.8</v>
      </c>
      <c r="M36" s="63">
        <f t="shared" si="8"/>
        <v>60857078.115046367</v>
      </c>
      <c r="N36" s="63">
        <v>6544343.0899999999</v>
      </c>
      <c r="O36" s="63">
        <v>28630352.745046366</v>
      </c>
      <c r="P36" s="63">
        <f t="shared" si="9"/>
        <v>25682382.280000001</v>
      </c>
      <c r="Q36" s="63">
        <v>2055772</v>
      </c>
      <c r="R36" s="63">
        <v>23626610.280000001</v>
      </c>
      <c r="S36" s="64"/>
      <c r="T36" s="65">
        <f t="shared" si="1"/>
        <v>212390940.19504637</v>
      </c>
      <c r="U36" s="63">
        <f t="shared" si="2"/>
        <v>94405129.60873118</v>
      </c>
      <c r="V36" s="63">
        <f t="shared" si="3"/>
        <v>94405129.60873118</v>
      </c>
      <c r="W36" s="63">
        <v>23192675.610999998</v>
      </c>
      <c r="X36" s="65">
        <f t="shared" si="4"/>
        <v>71212453.997731179</v>
      </c>
      <c r="Y36" s="63"/>
      <c r="Z36" s="63">
        <v>71212453.997731179</v>
      </c>
      <c r="AA36" s="63"/>
      <c r="AB36" s="65">
        <f t="shared" si="5"/>
        <v>23192675.610999998</v>
      </c>
      <c r="AC36" s="63"/>
      <c r="AD36" s="63"/>
      <c r="AE36" s="66">
        <f t="shared" si="6"/>
        <v>306796069.80377758</v>
      </c>
    </row>
    <row r="37" spans="1:31" s="67" customFormat="1" ht="36" x14ac:dyDescent="0.35">
      <c r="A37" s="59">
        <f t="shared" si="7"/>
        <v>28</v>
      </c>
      <c r="B37" s="68" t="s">
        <v>54</v>
      </c>
      <c r="C37" s="62">
        <v>2101007</v>
      </c>
      <c r="D37" s="76"/>
      <c r="E37" s="63">
        <f t="shared" si="0"/>
        <v>153335474.80000001</v>
      </c>
      <c r="F37" s="63">
        <f t="shared" si="10"/>
        <v>150682540.96000001</v>
      </c>
      <c r="G37" s="63">
        <v>135390719.31</v>
      </c>
      <c r="H37" s="63">
        <v>15291821.65</v>
      </c>
      <c r="I37" s="63">
        <v>34370615.100000001</v>
      </c>
      <c r="J37" s="63">
        <v>23753682.140000001</v>
      </c>
      <c r="K37" s="63">
        <v>747759.8</v>
      </c>
      <c r="L37" s="63">
        <v>1905174.04</v>
      </c>
      <c r="M37" s="63">
        <f t="shared" si="8"/>
        <v>15934857.67</v>
      </c>
      <c r="N37" s="63">
        <v>3518076.27</v>
      </c>
      <c r="O37" s="63">
        <v>2407369.4</v>
      </c>
      <c r="P37" s="63">
        <f t="shared" si="9"/>
        <v>10009412</v>
      </c>
      <c r="Q37" s="63">
        <v>17612</v>
      </c>
      <c r="R37" s="63">
        <v>9991800</v>
      </c>
      <c r="S37" s="64"/>
      <c r="T37" s="65">
        <f t="shared" si="1"/>
        <v>169270332.47</v>
      </c>
      <c r="U37" s="63">
        <f t="shared" si="2"/>
        <v>28812507.210211195</v>
      </c>
      <c r="V37" s="63">
        <f t="shared" si="3"/>
        <v>28812507.210211195</v>
      </c>
      <c r="W37" s="63"/>
      <c r="X37" s="65">
        <f t="shared" si="4"/>
        <v>28812507.210211195</v>
      </c>
      <c r="Y37" s="63"/>
      <c r="Z37" s="63">
        <v>28812507.210211195</v>
      </c>
      <c r="AA37" s="63"/>
      <c r="AB37" s="65">
        <f t="shared" si="5"/>
        <v>0</v>
      </c>
      <c r="AC37" s="63"/>
      <c r="AD37" s="63"/>
      <c r="AE37" s="66">
        <f t="shared" si="6"/>
        <v>198082839.68021119</v>
      </c>
    </row>
    <row r="38" spans="1:31" s="67" customFormat="1" ht="36" x14ac:dyDescent="0.35">
      <c r="A38" s="59">
        <f t="shared" si="7"/>
        <v>29</v>
      </c>
      <c r="B38" s="68" t="s">
        <v>55</v>
      </c>
      <c r="C38" s="62">
        <v>2101008</v>
      </c>
      <c r="D38" s="76">
        <v>1</v>
      </c>
      <c r="E38" s="63">
        <f t="shared" si="0"/>
        <v>104431891.5</v>
      </c>
      <c r="F38" s="63">
        <f t="shared" si="10"/>
        <v>101074285.06</v>
      </c>
      <c r="G38" s="63">
        <v>90821399.090000004</v>
      </c>
      <c r="H38" s="63">
        <v>10252885.970000001</v>
      </c>
      <c r="I38" s="63">
        <v>23728854.73</v>
      </c>
      <c r="J38" s="63">
        <v>15018085.77</v>
      </c>
      <c r="K38" s="63">
        <v>2073852.1</v>
      </c>
      <c r="L38" s="63">
        <v>1283754.3400000001</v>
      </c>
      <c r="M38" s="63">
        <f t="shared" si="8"/>
        <v>25295487.639999997</v>
      </c>
      <c r="N38" s="63">
        <v>2200075.2999999998</v>
      </c>
      <c r="O38" s="63">
        <v>1035073.9</v>
      </c>
      <c r="P38" s="63">
        <f t="shared" si="9"/>
        <v>22060338.439999998</v>
      </c>
      <c r="Q38" s="63">
        <v>9712472</v>
      </c>
      <c r="R38" s="63">
        <v>12347866.439999999</v>
      </c>
      <c r="S38" s="64"/>
      <c r="T38" s="65">
        <f t="shared" si="1"/>
        <v>129727379.14</v>
      </c>
      <c r="U38" s="63">
        <f t="shared" si="2"/>
        <v>18620352.661859199</v>
      </c>
      <c r="V38" s="63">
        <f t="shared" si="3"/>
        <v>18620352.661859199</v>
      </c>
      <c r="W38" s="63"/>
      <c r="X38" s="65">
        <f t="shared" si="4"/>
        <v>18620352.661859199</v>
      </c>
      <c r="Y38" s="63"/>
      <c r="Z38" s="63">
        <v>18620352.661859199</v>
      </c>
      <c r="AA38" s="63"/>
      <c r="AB38" s="65">
        <f t="shared" si="5"/>
        <v>0</v>
      </c>
      <c r="AC38" s="63"/>
      <c r="AD38" s="63"/>
      <c r="AE38" s="66">
        <f t="shared" si="6"/>
        <v>148347731.8018592</v>
      </c>
    </row>
    <row r="39" spans="1:31" s="67" customFormat="1" ht="36" x14ac:dyDescent="0.35">
      <c r="A39" s="59">
        <f t="shared" si="7"/>
        <v>30</v>
      </c>
      <c r="B39" s="68" t="s">
        <v>56</v>
      </c>
      <c r="C39" s="62">
        <v>2101011</v>
      </c>
      <c r="D39" s="76">
        <v>1</v>
      </c>
      <c r="E39" s="63">
        <f t="shared" si="0"/>
        <v>351507617.68000001</v>
      </c>
      <c r="F39" s="63">
        <f t="shared" si="10"/>
        <v>342623230.62</v>
      </c>
      <c r="G39" s="63">
        <v>307622854.13999999</v>
      </c>
      <c r="H39" s="63">
        <v>35000376.479999997</v>
      </c>
      <c r="I39" s="63">
        <v>112494128.83</v>
      </c>
      <c r="J39" s="63">
        <v>12549521.92</v>
      </c>
      <c r="K39" s="63">
        <v>2495307.5499999998</v>
      </c>
      <c r="L39" s="63">
        <v>6389079.5099999998</v>
      </c>
      <c r="M39" s="63">
        <f t="shared" si="8"/>
        <v>80310199.879999995</v>
      </c>
      <c r="N39" s="63">
        <v>7528645.8499999996</v>
      </c>
      <c r="O39" s="63">
        <v>3918696.2800000003</v>
      </c>
      <c r="P39" s="63">
        <f t="shared" si="9"/>
        <v>68862857.75</v>
      </c>
      <c r="Q39" s="63">
        <f>2413033.75+1303288</f>
        <v>3716321.75</v>
      </c>
      <c r="R39" s="63">
        <v>65146536</v>
      </c>
      <c r="S39" s="64"/>
      <c r="T39" s="65">
        <f t="shared" si="1"/>
        <v>431817817.56</v>
      </c>
      <c r="U39" s="63">
        <f t="shared" si="2"/>
        <v>80390498.459734395</v>
      </c>
      <c r="V39" s="63">
        <f t="shared" si="3"/>
        <v>80390498.459734395</v>
      </c>
      <c r="W39" s="63"/>
      <c r="X39" s="65">
        <f t="shared" si="4"/>
        <v>80390498.459734395</v>
      </c>
      <c r="Y39" s="63"/>
      <c r="Z39" s="63">
        <v>80390498.459734395</v>
      </c>
      <c r="AA39" s="63"/>
      <c r="AB39" s="65">
        <f t="shared" si="5"/>
        <v>0</v>
      </c>
      <c r="AC39" s="63"/>
      <c r="AD39" s="63"/>
      <c r="AE39" s="66">
        <f t="shared" si="6"/>
        <v>512208316.01973438</v>
      </c>
    </row>
    <row r="40" spans="1:31" s="67" customFormat="1" ht="36" x14ac:dyDescent="0.35">
      <c r="A40" s="59">
        <f t="shared" si="7"/>
        <v>31</v>
      </c>
      <c r="B40" s="68" t="s">
        <v>57</v>
      </c>
      <c r="C40" s="62">
        <v>2101015</v>
      </c>
      <c r="D40" s="76">
        <v>1</v>
      </c>
      <c r="E40" s="63">
        <f t="shared" si="0"/>
        <v>99086861.140000001</v>
      </c>
      <c r="F40" s="63">
        <f t="shared" si="10"/>
        <v>97037912.800000012</v>
      </c>
      <c r="G40" s="63">
        <v>87320945.540000007</v>
      </c>
      <c r="H40" s="63">
        <v>9716967.2599999998</v>
      </c>
      <c r="I40" s="63">
        <v>26263498.739999998</v>
      </c>
      <c r="J40" s="63">
        <v>16711136.83</v>
      </c>
      <c r="K40" s="63">
        <v>577293.1</v>
      </c>
      <c r="L40" s="63">
        <v>1471655.24</v>
      </c>
      <c r="M40" s="63">
        <f t="shared" si="8"/>
        <v>30776064.510000002</v>
      </c>
      <c r="N40" s="63">
        <v>1490206.2</v>
      </c>
      <c r="O40" s="63">
        <v>935709.6</v>
      </c>
      <c r="P40" s="63">
        <f t="shared" si="9"/>
        <v>28350148.710000001</v>
      </c>
      <c r="Q40" s="63">
        <v>15061054.709999999</v>
      </c>
      <c r="R40" s="63">
        <v>13289094</v>
      </c>
      <c r="S40" s="64"/>
      <c r="T40" s="65">
        <f t="shared" si="1"/>
        <v>129862925.65000001</v>
      </c>
      <c r="U40" s="63">
        <f t="shared" si="2"/>
        <v>13121006.752</v>
      </c>
      <c r="V40" s="63">
        <f t="shared" si="3"/>
        <v>13121006.752</v>
      </c>
      <c r="W40" s="63"/>
      <c r="X40" s="65">
        <f t="shared" si="4"/>
        <v>13121006.752</v>
      </c>
      <c r="Y40" s="63"/>
      <c r="Z40" s="63">
        <v>13121006.752</v>
      </c>
      <c r="AA40" s="63"/>
      <c r="AB40" s="65">
        <f t="shared" si="5"/>
        <v>0</v>
      </c>
      <c r="AC40" s="63"/>
      <c r="AD40" s="63"/>
      <c r="AE40" s="66">
        <f t="shared" si="6"/>
        <v>142983932.40200001</v>
      </c>
    </row>
    <row r="41" spans="1:31" s="67" customFormat="1" ht="36" x14ac:dyDescent="0.35">
      <c r="A41" s="59">
        <f t="shared" si="7"/>
        <v>32</v>
      </c>
      <c r="B41" s="60" t="s">
        <v>58</v>
      </c>
      <c r="C41" s="62">
        <v>2101016</v>
      </c>
      <c r="D41" s="76">
        <v>1</v>
      </c>
      <c r="E41" s="63">
        <f t="shared" si="0"/>
        <v>125086078.68000001</v>
      </c>
      <c r="F41" s="63">
        <f t="shared" si="10"/>
        <v>120950708.22</v>
      </c>
      <c r="G41" s="63">
        <v>108871768.42</v>
      </c>
      <c r="H41" s="63">
        <v>12078939.800000001</v>
      </c>
      <c r="I41" s="63">
        <v>52176571.07</v>
      </c>
      <c r="J41" s="63">
        <v>5836823.2000000002</v>
      </c>
      <c r="K41" s="63">
        <v>1166985.1499999999</v>
      </c>
      <c r="L41" s="63">
        <v>2968385.31</v>
      </c>
      <c r="M41" s="63">
        <f t="shared" si="8"/>
        <v>16671819.99</v>
      </c>
      <c r="N41" s="63">
        <v>1437171.59</v>
      </c>
      <c r="O41" s="63">
        <v>2074472</v>
      </c>
      <c r="P41" s="63">
        <f t="shared" si="9"/>
        <v>13160176.4</v>
      </c>
      <c r="Q41" s="63">
        <f>70448+100388.4</f>
        <v>170836.4</v>
      </c>
      <c r="R41" s="63">
        <v>12989340</v>
      </c>
      <c r="S41" s="64"/>
      <c r="T41" s="65">
        <f t="shared" si="1"/>
        <v>141757898.67000002</v>
      </c>
      <c r="U41" s="63">
        <f t="shared" si="2"/>
        <v>32055756.488000002</v>
      </c>
      <c r="V41" s="63">
        <f t="shared" si="3"/>
        <v>32055756.488000002</v>
      </c>
      <c r="W41" s="63"/>
      <c r="X41" s="65">
        <f t="shared" si="4"/>
        <v>32055756.488000002</v>
      </c>
      <c r="Y41" s="63"/>
      <c r="Z41" s="63">
        <v>32055756.488000002</v>
      </c>
      <c r="AA41" s="63"/>
      <c r="AB41" s="65">
        <f t="shared" si="5"/>
        <v>0</v>
      </c>
      <c r="AC41" s="63"/>
      <c r="AD41" s="63"/>
      <c r="AE41" s="66">
        <f t="shared" si="6"/>
        <v>173813655.15800002</v>
      </c>
    </row>
    <row r="42" spans="1:31" s="67" customFormat="1" ht="36" x14ac:dyDescent="0.35">
      <c r="A42" s="59">
        <f t="shared" si="7"/>
        <v>33</v>
      </c>
      <c r="B42" s="68" t="s">
        <v>59</v>
      </c>
      <c r="C42" s="62">
        <v>2107018</v>
      </c>
      <c r="D42" s="76">
        <v>1</v>
      </c>
      <c r="E42" s="63">
        <f t="shared" ref="E42:E73" si="11">F42+K42+L42</f>
        <v>0</v>
      </c>
      <c r="F42" s="63">
        <f t="shared" si="10"/>
        <v>0</v>
      </c>
      <c r="G42" s="63"/>
      <c r="H42" s="63"/>
      <c r="I42" s="63"/>
      <c r="J42" s="63"/>
      <c r="K42" s="63"/>
      <c r="L42" s="63"/>
      <c r="M42" s="63">
        <f t="shared" si="8"/>
        <v>99344615.400000006</v>
      </c>
      <c r="N42" s="63"/>
      <c r="O42" s="63"/>
      <c r="P42" s="63">
        <f t="shared" si="9"/>
        <v>99344615.400000006</v>
      </c>
      <c r="Q42" s="63">
        <v>99344615.400000006</v>
      </c>
      <c r="R42" s="63"/>
      <c r="S42" s="64"/>
      <c r="T42" s="65">
        <f t="shared" ref="T42:T73" si="12">E42+M42+S42</f>
        <v>99344615.400000006</v>
      </c>
      <c r="U42" s="63">
        <f t="shared" ref="U42:U73" si="13">V42+AA42</f>
        <v>0</v>
      </c>
      <c r="V42" s="63">
        <f t="shared" ref="V42:V73" si="14">W42+X42</f>
        <v>0</v>
      </c>
      <c r="W42" s="63"/>
      <c r="X42" s="65">
        <f t="shared" ref="X42:X73" si="15">Y42+Z42</f>
        <v>0</v>
      </c>
      <c r="Y42" s="63"/>
      <c r="Z42" s="63"/>
      <c r="AA42" s="63"/>
      <c r="AB42" s="65">
        <f t="shared" ref="AB42:AB73" si="16">W42+AA42</f>
        <v>0</v>
      </c>
      <c r="AC42" s="63"/>
      <c r="AD42" s="63"/>
      <c r="AE42" s="66">
        <f t="shared" ref="AE42:AE73" si="17">E42+M42+S42+U42+AC42+AD42</f>
        <v>99344615.400000006</v>
      </c>
    </row>
    <row r="43" spans="1:31" s="67" customFormat="1" ht="36" x14ac:dyDescent="0.35">
      <c r="A43" s="59">
        <f t="shared" ref="A43:A75" si="18">A42+1</f>
        <v>34</v>
      </c>
      <c r="B43" s="68" t="s">
        <v>60</v>
      </c>
      <c r="C43" s="62">
        <v>2107019</v>
      </c>
      <c r="D43" s="76">
        <v>1</v>
      </c>
      <c r="E43" s="63">
        <f t="shared" si="11"/>
        <v>0</v>
      </c>
      <c r="F43" s="63">
        <f t="shared" si="10"/>
        <v>0</v>
      </c>
      <c r="G43" s="63"/>
      <c r="H43" s="63"/>
      <c r="I43" s="63"/>
      <c r="J43" s="63"/>
      <c r="K43" s="63"/>
      <c r="L43" s="63"/>
      <c r="M43" s="63">
        <f t="shared" si="8"/>
        <v>76100034.400000006</v>
      </c>
      <c r="N43" s="63"/>
      <c r="O43" s="63"/>
      <c r="P43" s="63">
        <f t="shared" si="9"/>
        <v>76100034.400000006</v>
      </c>
      <c r="Q43" s="63">
        <v>76100034.400000006</v>
      </c>
      <c r="R43" s="63"/>
      <c r="S43" s="64"/>
      <c r="T43" s="65">
        <f t="shared" si="12"/>
        <v>76100034.400000006</v>
      </c>
      <c r="U43" s="63">
        <f t="shared" si="13"/>
        <v>0</v>
      </c>
      <c r="V43" s="63">
        <f t="shared" si="14"/>
        <v>0</v>
      </c>
      <c r="W43" s="63"/>
      <c r="X43" s="65">
        <f t="shared" si="15"/>
        <v>0</v>
      </c>
      <c r="Y43" s="63"/>
      <c r="Z43" s="63"/>
      <c r="AA43" s="63"/>
      <c r="AB43" s="65">
        <f t="shared" si="16"/>
        <v>0</v>
      </c>
      <c r="AC43" s="63"/>
      <c r="AD43" s="63"/>
      <c r="AE43" s="66">
        <f t="shared" si="17"/>
        <v>76100034.400000006</v>
      </c>
    </row>
    <row r="44" spans="1:31" s="67" customFormat="1" ht="36" x14ac:dyDescent="0.35">
      <c r="A44" s="59">
        <f t="shared" si="18"/>
        <v>35</v>
      </c>
      <c r="B44" s="60" t="s">
        <v>61</v>
      </c>
      <c r="C44" s="62">
        <v>2107802</v>
      </c>
      <c r="D44" s="76">
        <v>1</v>
      </c>
      <c r="E44" s="63">
        <f t="shared" si="11"/>
        <v>0</v>
      </c>
      <c r="F44" s="63">
        <f t="shared" si="10"/>
        <v>0</v>
      </c>
      <c r="G44" s="63"/>
      <c r="H44" s="63"/>
      <c r="I44" s="63"/>
      <c r="J44" s="63"/>
      <c r="K44" s="63"/>
      <c r="L44" s="63"/>
      <c r="M44" s="63">
        <f t="shared" si="8"/>
        <v>79317804.600000009</v>
      </c>
      <c r="N44" s="63"/>
      <c r="O44" s="63"/>
      <c r="P44" s="63">
        <f t="shared" si="9"/>
        <v>79317804.600000009</v>
      </c>
      <c r="Q44" s="63">
        <v>79317804.600000009</v>
      </c>
      <c r="R44" s="63"/>
      <c r="S44" s="64"/>
      <c r="T44" s="65">
        <f t="shared" si="12"/>
        <v>79317804.600000009</v>
      </c>
      <c r="U44" s="63">
        <f t="shared" si="13"/>
        <v>0</v>
      </c>
      <c r="V44" s="63">
        <f t="shared" si="14"/>
        <v>0</v>
      </c>
      <c r="W44" s="63"/>
      <c r="X44" s="65">
        <f t="shared" si="15"/>
        <v>0</v>
      </c>
      <c r="Y44" s="63"/>
      <c r="Z44" s="63"/>
      <c r="AA44" s="63"/>
      <c r="AB44" s="65">
        <f t="shared" si="16"/>
        <v>0</v>
      </c>
      <c r="AC44" s="63"/>
      <c r="AD44" s="63"/>
      <c r="AE44" s="66">
        <f t="shared" si="17"/>
        <v>79317804.600000009</v>
      </c>
    </row>
    <row r="45" spans="1:31" s="67" customFormat="1" ht="36" x14ac:dyDescent="0.35">
      <c r="A45" s="59">
        <f t="shared" si="18"/>
        <v>36</v>
      </c>
      <c r="B45" s="60" t="s">
        <v>62</v>
      </c>
      <c r="C45" s="62">
        <v>2201001</v>
      </c>
      <c r="D45" s="76">
        <v>1</v>
      </c>
      <c r="E45" s="63">
        <f t="shared" si="11"/>
        <v>164069701.11000001</v>
      </c>
      <c r="F45" s="63">
        <f t="shared" si="10"/>
        <v>158415355.56</v>
      </c>
      <c r="G45" s="63">
        <v>142528812.91</v>
      </c>
      <c r="H45" s="63">
        <v>15886542.65</v>
      </c>
      <c r="I45" s="63">
        <v>1376752.82</v>
      </c>
      <c r="J45" s="63">
        <v>59349580.460000001</v>
      </c>
      <c r="K45" s="63">
        <v>4360715.1900000004</v>
      </c>
      <c r="L45" s="63">
        <v>1293630.3600000001</v>
      </c>
      <c r="M45" s="63">
        <f t="shared" si="8"/>
        <v>13750904.800000001</v>
      </c>
      <c r="N45" s="63"/>
      <c r="O45" s="63">
        <v>901450</v>
      </c>
      <c r="P45" s="63">
        <f t="shared" si="9"/>
        <v>12849454.800000001</v>
      </c>
      <c r="Q45" s="63"/>
      <c r="R45" s="63">
        <v>12849454.800000001</v>
      </c>
      <c r="S45" s="64"/>
      <c r="T45" s="65">
        <f t="shared" si="12"/>
        <v>177820605.91000003</v>
      </c>
      <c r="U45" s="63">
        <f t="shared" si="13"/>
        <v>14460032.104</v>
      </c>
      <c r="V45" s="63">
        <f t="shared" si="14"/>
        <v>14460032.104</v>
      </c>
      <c r="W45" s="63"/>
      <c r="X45" s="65">
        <f t="shared" si="15"/>
        <v>14460032.104</v>
      </c>
      <c r="Y45" s="63"/>
      <c r="Z45" s="63">
        <v>14460032.104</v>
      </c>
      <c r="AA45" s="63"/>
      <c r="AB45" s="65">
        <f t="shared" si="16"/>
        <v>0</v>
      </c>
      <c r="AC45" s="63"/>
      <c r="AD45" s="63"/>
      <c r="AE45" s="66">
        <f t="shared" si="17"/>
        <v>192280638.01400003</v>
      </c>
    </row>
    <row r="46" spans="1:31" s="67" customFormat="1" ht="36" x14ac:dyDescent="0.35">
      <c r="A46" s="59">
        <f t="shared" si="18"/>
        <v>37</v>
      </c>
      <c r="B46" s="60" t="s">
        <v>63</v>
      </c>
      <c r="C46" s="62">
        <v>2201003</v>
      </c>
      <c r="D46" s="76">
        <v>1</v>
      </c>
      <c r="E46" s="63">
        <f t="shared" si="11"/>
        <v>108773770.33</v>
      </c>
      <c r="F46" s="63">
        <f t="shared" si="10"/>
        <v>106705963.34999999</v>
      </c>
      <c r="G46" s="63">
        <v>96733685.890000001</v>
      </c>
      <c r="H46" s="63">
        <v>9972277.4600000009</v>
      </c>
      <c r="I46" s="63">
        <v>2253526.98</v>
      </c>
      <c r="J46" s="63">
        <v>56000856.479999997</v>
      </c>
      <c r="K46" s="63">
        <v>880055.25</v>
      </c>
      <c r="L46" s="63">
        <v>1187751.73</v>
      </c>
      <c r="M46" s="63">
        <f t="shared" si="8"/>
        <v>27660141.459999997</v>
      </c>
      <c r="N46" s="63"/>
      <c r="O46" s="63">
        <v>3220198.66</v>
      </c>
      <c r="P46" s="63">
        <f t="shared" si="9"/>
        <v>24439942.799999997</v>
      </c>
      <c r="Q46" s="63"/>
      <c r="R46" s="63">
        <v>24439942.799999997</v>
      </c>
      <c r="S46" s="64"/>
      <c r="T46" s="65">
        <f t="shared" si="12"/>
        <v>136433911.78999999</v>
      </c>
      <c r="U46" s="63">
        <f t="shared" si="13"/>
        <v>33264964.652752001</v>
      </c>
      <c r="V46" s="63">
        <f t="shared" si="14"/>
        <v>33264964.652752001</v>
      </c>
      <c r="W46" s="63"/>
      <c r="X46" s="65">
        <f t="shared" si="15"/>
        <v>33264964.652752001</v>
      </c>
      <c r="Y46" s="63"/>
      <c r="Z46" s="63">
        <v>33264964.652752001</v>
      </c>
      <c r="AA46" s="63"/>
      <c r="AB46" s="65">
        <f t="shared" si="16"/>
        <v>0</v>
      </c>
      <c r="AC46" s="63"/>
      <c r="AD46" s="63"/>
      <c r="AE46" s="66">
        <f t="shared" si="17"/>
        <v>169698876.442752</v>
      </c>
    </row>
    <row r="47" spans="1:31" s="67" customFormat="1" ht="36" x14ac:dyDescent="0.35">
      <c r="A47" s="59">
        <f t="shared" si="18"/>
        <v>38</v>
      </c>
      <c r="B47" s="60" t="s">
        <v>64</v>
      </c>
      <c r="C47" s="62">
        <v>2201017</v>
      </c>
      <c r="D47" s="76">
        <v>1</v>
      </c>
      <c r="E47" s="63">
        <f t="shared" si="11"/>
        <v>114748642.14</v>
      </c>
      <c r="F47" s="63">
        <f t="shared" si="10"/>
        <v>112600516.32000001</v>
      </c>
      <c r="G47" s="63">
        <v>101719789.34</v>
      </c>
      <c r="H47" s="63">
        <v>10880726.98</v>
      </c>
      <c r="I47" s="63">
        <v>804313.49</v>
      </c>
      <c r="J47" s="63">
        <v>57321942.780000001</v>
      </c>
      <c r="K47" s="63">
        <v>945431.8</v>
      </c>
      <c r="L47" s="63">
        <v>1202694.02</v>
      </c>
      <c r="M47" s="63">
        <f t="shared" si="8"/>
        <v>18112468.779999997</v>
      </c>
      <c r="N47" s="63"/>
      <c r="O47" s="63">
        <v>406000</v>
      </c>
      <c r="P47" s="63">
        <f t="shared" si="9"/>
        <v>17706468.779999997</v>
      </c>
      <c r="Q47" s="63"/>
      <c r="R47" s="63">
        <v>17706468.779999997</v>
      </c>
      <c r="S47" s="64"/>
      <c r="T47" s="65">
        <f t="shared" si="12"/>
        <v>132861110.92</v>
      </c>
      <c r="U47" s="63">
        <f t="shared" si="13"/>
        <v>12241766.040000001</v>
      </c>
      <c r="V47" s="63">
        <f t="shared" si="14"/>
        <v>12241766.040000001</v>
      </c>
      <c r="W47" s="63"/>
      <c r="X47" s="65">
        <f t="shared" si="15"/>
        <v>12241766.040000001</v>
      </c>
      <c r="Y47" s="63"/>
      <c r="Z47" s="63">
        <v>12241766.040000001</v>
      </c>
      <c r="AA47" s="63"/>
      <c r="AB47" s="65">
        <f t="shared" si="16"/>
        <v>0</v>
      </c>
      <c r="AC47" s="63"/>
      <c r="AD47" s="63"/>
      <c r="AE47" s="66">
        <f t="shared" si="17"/>
        <v>145102876.96000001</v>
      </c>
    </row>
    <row r="48" spans="1:31" s="67" customFormat="1" ht="36" x14ac:dyDescent="0.35">
      <c r="A48" s="59">
        <f t="shared" si="18"/>
        <v>39</v>
      </c>
      <c r="B48" s="60" t="s">
        <v>65</v>
      </c>
      <c r="C48" s="62">
        <v>2207022</v>
      </c>
      <c r="D48" s="76">
        <v>1</v>
      </c>
      <c r="E48" s="63">
        <f t="shared" si="11"/>
        <v>0</v>
      </c>
      <c r="F48" s="63">
        <f t="shared" si="10"/>
        <v>0</v>
      </c>
      <c r="G48" s="63"/>
      <c r="H48" s="63"/>
      <c r="I48" s="63"/>
      <c r="J48" s="63"/>
      <c r="K48" s="63"/>
      <c r="L48" s="63"/>
      <c r="M48" s="63">
        <f t="shared" si="8"/>
        <v>78159038</v>
      </c>
      <c r="N48" s="63"/>
      <c r="O48" s="63"/>
      <c r="P48" s="63">
        <f t="shared" si="9"/>
        <v>78159038</v>
      </c>
      <c r="Q48" s="63">
        <v>78159038</v>
      </c>
      <c r="R48" s="63"/>
      <c r="S48" s="64"/>
      <c r="T48" s="72">
        <f t="shared" si="12"/>
        <v>78159038</v>
      </c>
      <c r="U48" s="63">
        <f t="shared" si="13"/>
        <v>0</v>
      </c>
      <c r="V48" s="63">
        <f t="shared" si="14"/>
        <v>0</v>
      </c>
      <c r="W48" s="63"/>
      <c r="X48" s="65">
        <f t="shared" si="15"/>
        <v>0</v>
      </c>
      <c r="Y48" s="63"/>
      <c r="Z48" s="63"/>
      <c r="AA48" s="63"/>
      <c r="AB48" s="65">
        <f t="shared" si="16"/>
        <v>0</v>
      </c>
      <c r="AC48" s="63"/>
      <c r="AD48" s="63"/>
      <c r="AE48" s="66">
        <f t="shared" si="17"/>
        <v>78159038</v>
      </c>
    </row>
    <row r="49" spans="1:31" s="67" customFormat="1" ht="36" x14ac:dyDescent="0.35">
      <c r="A49" s="59">
        <f t="shared" si="18"/>
        <v>40</v>
      </c>
      <c r="B49" s="60" t="s">
        <v>66</v>
      </c>
      <c r="C49" s="62">
        <v>2201024</v>
      </c>
      <c r="D49" s="76">
        <v>1</v>
      </c>
      <c r="E49" s="63">
        <f t="shared" si="11"/>
        <v>119474966.41000001</v>
      </c>
      <c r="F49" s="63">
        <f t="shared" si="10"/>
        <v>118017786.04000001</v>
      </c>
      <c r="G49" s="63">
        <v>106494620.03</v>
      </c>
      <c r="H49" s="63">
        <v>11523166.01</v>
      </c>
      <c r="I49" s="63">
        <v>782575.29</v>
      </c>
      <c r="J49" s="63">
        <v>56962988.350000001</v>
      </c>
      <c r="K49" s="63">
        <v>410322.25</v>
      </c>
      <c r="L49" s="63">
        <v>1046858.12</v>
      </c>
      <c r="M49" s="63">
        <f t="shared" si="8"/>
        <v>10899113.539999999</v>
      </c>
      <c r="N49" s="63"/>
      <c r="O49" s="63">
        <v>750442.28</v>
      </c>
      <c r="P49" s="63">
        <f t="shared" si="9"/>
        <v>10148671.26</v>
      </c>
      <c r="Q49" s="63"/>
      <c r="R49" s="63">
        <v>10148671.26</v>
      </c>
      <c r="S49" s="64"/>
      <c r="T49" s="65">
        <f t="shared" si="12"/>
        <v>130374079.95000002</v>
      </c>
      <c r="U49" s="63">
        <f t="shared" si="13"/>
        <v>13422789.128</v>
      </c>
      <c r="V49" s="63">
        <f t="shared" si="14"/>
        <v>13422789.128</v>
      </c>
      <c r="W49" s="63"/>
      <c r="X49" s="65">
        <f t="shared" si="15"/>
        <v>13422789.128</v>
      </c>
      <c r="Y49" s="63"/>
      <c r="Z49" s="63">
        <v>13422789.128</v>
      </c>
      <c r="AA49" s="63"/>
      <c r="AB49" s="65">
        <f t="shared" si="16"/>
        <v>0</v>
      </c>
      <c r="AC49" s="63"/>
      <c r="AD49" s="63"/>
      <c r="AE49" s="66">
        <f t="shared" si="17"/>
        <v>143796869.07800001</v>
      </c>
    </row>
    <row r="50" spans="1:31" s="67" customFormat="1" ht="36" x14ac:dyDescent="0.35">
      <c r="A50" s="59">
        <f t="shared" si="18"/>
        <v>41</v>
      </c>
      <c r="B50" s="60" t="s">
        <v>67</v>
      </c>
      <c r="C50" s="62">
        <v>4346001</v>
      </c>
      <c r="D50" s="76">
        <v>1</v>
      </c>
      <c r="E50" s="63">
        <f t="shared" si="11"/>
        <v>57628547.179999992</v>
      </c>
      <c r="F50" s="63">
        <f t="shared" si="10"/>
        <v>55277620.169999994</v>
      </c>
      <c r="G50" s="63">
        <v>50292518.979999997</v>
      </c>
      <c r="H50" s="63">
        <v>4985101.1900000004</v>
      </c>
      <c r="I50" s="63">
        <v>30195595.640000001</v>
      </c>
      <c r="J50" s="63">
        <v>15743010.42</v>
      </c>
      <c r="K50" s="63">
        <v>656163.5</v>
      </c>
      <c r="L50" s="63">
        <v>1694763.51</v>
      </c>
      <c r="M50" s="63">
        <f t="shared" si="8"/>
        <v>38949037.549999997</v>
      </c>
      <c r="N50" s="63">
        <v>2030769.64</v>
      </c>
      <c r="O50" s="63">
        <f>7900376.91+59737.25</f>
        <v>7960114.1600000001</v>
      </c>
      <c r="P50" s="63">
        <f t="shared" si="9"/>
        <v>28958153.75</v>
      </c>
      <c r="Q50" s="63">
        <v>13770617.75</v>
      </c>
      <c r="R50" s="63">
        <v>15187536</v>
      </c>
      <c r="S50" s="64"/>
      <c r="T50" s="65">
        <f t="shared" si="12"/>
        <v>96577584.729999989</v>
      </c>
      <c r="U50" s="63">
        <f t="shared" si="13"/>
        <v>337841970.92669064</v>
      </c>
      <c r="V50" s="63">
        <f t="shared" si="14"/>
        <v>249712662.66669062</v>
      </c>
      <c r="W50" s="63">
        <v>225064294.62596902</v>
      </c>
      <c r="X50" s="65">
        <f t="shared" si="15"/>
        <v>24648368.040721595</v>
      </c>
      <c r="Y50" s="63">
        <v>4995677.0079999994</v>
      </c>
      <c r="Z50" s="63">
        <v>19652691.032721594</v>
      </c>
      <c r="AA50" s="63">
        <v>88129308.260000005</v>
      </c>
      <c r="AB50" s="65">
        <f t="shared" si="16"/>
        <v>313193602.88596904</v>
      </c>
      <c r="AC50" s="63"/>
      <c r="AD50" s="63">
        <v>36855730.100000001</v>
      </c>
      <c r="AE50" s="66">
        <f t="shared" si="17"/>
        <v>471275285.75669062</v>
      </c>
    </row>
    <row r="51" spans="1:31" s="67" customFormat="1" ht="36" x14ac:dyDescent="0.35">
      <c r="A51" s="59">
        <f t="shared" si="18"/>
        <v>42</v>
      </c>
      <c r="B51" s="60" t="s">
        <v>68</v>
      </c>
      <c r="C51" s="62">
        <v>6341001</v>
      </c>
      <c r="D51" s="76"/>
      <c r="E51" s="63">
        <f t="shared" si="11"/>
        <v>5092826.78</v>
      </c>
      <c r="F51" s="63">
        <f t="shared" si="10"/>
        <v>3696493.29</v>
      </c>
      <c r="G51" s="63">
        <v>3358781.77</v>
      </c>
      <c r="H51" s="63">
        <v>337711.52</v>
      </c>
      <c r="I51" s="63">
        <v>2669747.13</v>
      </c>
      <c r="J51" s="63">
        <v>335331.84999999998</v>
      </c>
      <c r="K51" s="63">
        <v>1244153</v>
      </c>
      <c r="L51" s="63">
        <v>152180.49</v>
      </c>
      <c r="M51" s="63">
        <f t="shared" si="8"/>
        <v>2246923.1800000002</v>
      </c>
      <c r="N51" s="63">
        <v>301138.68</v>
      </c>
      <c r="O51" s="63">
        <v>429618</v>
      </c>
      <c r="P51" s="63">
        <f t="shared" si="9"/>
        <v>1516166.5</v>
      </c>
      <c r="Q51" s="63">
        <v>1316330.5</v>
      </c>
      <c r="R51" s="63">
        <v>199836</v>
      </c>
      <c r="S51" s="64"/>
      <c r="T51" s="65">
        <f t="shared" si="12"/>
        <v>7339749.9600000009</v>
      </c>
      <c r="U51" s="63">
        <f t="shared" si="13"/>
        <v>4761498.5599999996</v>
      </c>
      <c r="V51" s="63">
        <f t="shared" si="14"/>
        <v>4761498.5599999996</v>
      </c>
      <c r="W51" s="63"/>
      <c r="X51" s="65">
        <f t="shared" si="15"/>
        <v>4761498.5599999996</v>
      </c>
      <c r="Y51" s="63"/>
      <c r="Z51" s="63">
        <v>4761498.5599999996</v>
      </c>
      <c r="AA51" s="63"/>
      <c r="AB51" s="65">
        <f t="shared" si="16"/>
        <v>0</v>
      </c>
      <c r="AC51" s="63"/>
      <c r="AD51" s="63"/>
      <c r="AE51" s="66">
        <f t="shared" si="17"/>
        <v>12101248.52</v>
      </c>
    </row>
    <row r="52" spans="1:31" s="67" customFormat="1" ht="36" x14ac:dyDescent="0.35">
      <c r="A52" s="59">
        <f t="shared" si="18"/>
        <v>43</v>
      </c>
      <c r="B52" s="60" t="s">
        <v>69</v>
      </c>
      <c r="C52" s="62">
        <v>8156001</v>
      </c>
      <c r="D52" s="76">
        <v>1</v>
      </c>
      <c r="E52" s="63">
        <f t="shared" si="11"/>
        <v>10473279.5</v>
      </c>
      <c r="F52" s="63">
        <f t="shared" si="10"/>
        <v>9804159.8599999994</v>
      </c>
      <c r="G52" s="63">
        <v>8935666.5199999996</v>
      </c>
      <c r="H52" s="63">
        <v>868493.34</v>
      </c>
      <c r="I52" s="63">
        <v>8450388.4299999997</v>
      </c>
      <c r="J52" s="63">
        <v>753365.6</v>
      </c>
      <c r="K52" s="63">
        <v>188272.9</v>
      </c>
      <c r="L52" s="63">
        <v>480846.74</v>
      </c>
      <c r="M52" s="63">
        <f t="shared" si="8"/>
        <v>3196128.5279999999</v>
      </c>
      <c r="N52" s="63">
        <v>95769.06799999997</v>
      </c>
      <c r="O52" s="63">
        <v>429618</v>
      </c>
      <c r="P52" s="63">
        <f t="shared" si="9"/>
        <v>2670741.46</v>
      </c>
      <c r="Q52" s="63">
        <v>2004288.4</v>
      </c>
      <c r="R52" s="63">
        <v>666453.06000000006</v>
      </c>
      <c r="S52" s="64"/>
      <c r="T52" s="65">
        <f t="shared" si="12"/>
        <v>13669408.028000001</v>
      </c>
      <c r="U52" s="63">
        <f t="shared" si="13"/>
        <v>0</v>
      </c>
      <c r="V52" s="63">
        <f t="shared" si="14"/>
        <v>0</v>
      </c>
      <c r="W52" s="63"/>
      <c r="X52" s="65">
        <f t="shared" si="15"/>
        <v>0</v>
      </c>
      <c r="Y52" s="63"/>
      <c r="Z52" s="63"/>
      <c r="AA52" s="63"/>
      <c r="AB52" s="65">
        <f t="shared" si="16"/>
        <v>0</v>
      </c>
      <c r="AC52" s="63"/>
      <c r="AD52" s="63"/>
      <c r="AE52" s="66">
        <f t="shared" si="17"/>
        <v>13669408.028000001</v>
      </c>
    </row>
    <row r="53" spans="1:31" s="67" customFormat="1" ht="36" x14ac:dyDescent="0.35">
      <c r="A53" s="59">
        <f t="shared" si="18"/>
        <v>44</v>
      </c>
      <c r="B53" s="60" t="s">
        <v>70</v>
      </c>
      <c r="C53" s="62">
        <v>2310001</v>
      </c>
      <c r="D53" s="76"/>
      <c r="E53" s="63">
        <f t="shared" si="11"/>
        <v>0</v>
      </c>
      <c r="F53" s="63">
        <f t="shared" si="10"/>
        <v>0</v>
      </c>
      <c r="G53" s="63"/>
      <c r="H53" s="63"/>
      <c r="I53" s="63"/>
      <c r="J53" s="63"/>
      <c r="K53" s="63"/>
      <c r="L53" s="63"/>
      <c r="M53" s="63">
        <f t="shared" si="8"/>
        <v>0</v>
      </c>
      <c r="N53" s="63"/>
      <c r="O53" s="63"/>
      <c r="P53" s="63">
        <f t="shared" si="9"/>
        <v>0</v>
      </c>
      <c r="Q53" s="63"/>
      <c r="R53" s="63"/>
      <c r="S53" s="64"/>
      <c r="T53" s="65">
        <f t="shared" si="12"/>
        <v>0</v>
      </c>
      <c r="U53" s="63">
        <f t="shared" si="13"/>
        <v>0</v>
      </c>
      <c r="V53" s="63">
        <f t="shared" si="14"/>
        <v>0</v>
      </c>
      <c r="W53" s="63"/>
      <c r="X53" s="65">
        <f t="shared" si="15"/>
        <v>0</v>
      </c>
      <c r="Y53" s="63"/>
      <c r="Z53" s="63"/>
      <c r="AA53" s="63"/>
      <c r="AB53" s="65">
        <f t="shared" si="16"/>
        <v>0</v>
      </c>
      <c r="AC53" s="63">
        <v>838709105.39999998</v>
      </c>
      <c r="AD53" s="63"/>
      <c r="AE53" s="66">
        <f t="shared" si="17"/>
        <v>838709105.39999998</v>
      </c>
    </row>
    <row r="54" spans="1:31" s="67" customFormat="1" x14ac:dyDescent="0.35">
      <c r="A54" s="59">
        <f t="shared" si="18"/>
        <v>45</v>
      </c>
      <c r="B54" s="60" t="s">
        <v>71</v>
      </c>
      <c r="C54" s="62">
        <v>2138157</v>
      </c>
      <c r="D54" s="76">
        <v>1</v>
      </c>
      <c r="E54" s="63">
        <f t="shared" si="11"/>
        <v>0</v>
      </c>
      <c r="F54" s="63">
        <f t="shared" si="10"/>
        <v>0</v>
      </c>
      <c r="G54" s="63"/>
      <c r="H54" s="63"/>
      <c r="I54" s="63"/>
      <c r="J54" s="63"/>
      <c r="K54" s="63"/>
      <c r="L54" s="63"/>
      <c r="M54" s="63">
        <f t="shared" si="8"/>
        <v>2259925.5</v>
      </c>
      <c r="N54" s="63"/>
      <c r="O54" s="63">
        <v>2259925.5</v>
      </c>
      <c r="P54" s="63">
        <f t="shared" si="9"/>
        <v>0</v>
      </c>
      <c r="Q54" s="63"/>
      <c r="R54" s="63"/>
      <c r="S54" s="64"/>
      <c r="T54" s="65">
        <f t="shared" si="12"/>
        <v>2259925.5</v>
      </c>
      <c r="U54" s="63">
        <f t="shared" si="13"/>
        <v>0</v>
      </c>
      <c r="V54" s="63">
        <f t="shared" si="14"/>
        <v>0</v>
      </c>
      <c r="W54" s="63"/>
      <c r="X54" s="65">
        <f t="shared" si="15"/>
        <v>0</v>
      </c>
      <c r="Y54" s="63"/>
      <c r="Z54" s="63"/>
      <c r="AA54" s="63"/>
      <c r="AB54" s="65">
        <f t="shared" si="16"/>
        <v>0</v>
      </c>
      <c r="AC54" s="63"/>
      <c r="AD54" s="63"/>
      <c r="AE54" s="66">
        <f t="shared" si="17"/>
        <v>2259925.5</v>
      </c>
    </row>
    <row r="55" spans="1:31" s="67" customFormat="1" x14ac:dyDescent="0.35">
      <c r="A55" s="59">
        <f t="shared" si="18"/>
        <v>46</v>
      </c>
      <c r="B55" s="60" t="s">
        <v>72</v>
      </c>
      <c r="C55" s="62">
        <v>2304002</v>
      </c>
      <c r="D55" s="76"/>
      <c r="E55" s="63">
        <f t="shared" si="11"/>
        <v>0</v>
      </c>
      <c r="F55" s="63">
        <f t="shared" si="10"/>
        <v>0</v>
      </c>
      <c r="G55" s="63"/>
      <c r="H55" s="63"/>
      <c r="I55" s="63"/>
      <c r="J55" s="63"/>
      <c r="K55" s="63"/>
      <c r="L55" s="63"/>
      <c r="M55" s="63">
        <f t="shared" si="8"/>
        <v>773280.5</v>
      </c>
      <c r="N55" s="63"/>
      <c r="O55" s="63"/>
      <c r="P55" s="63">
        <f t="shared" si="9"/>
        <v>773280.5</v>
      </c>
      <c r="Q55" s="63">
        <v>773280.5</v>
      </c>
      <c r="R55" s="63"/>
      <c r="S55" s="64"/>
      <c r="T55" s="65">
        <f t="shared" si="12"/>
        <v>773280.5</v>
      </c>
      <c r="U55" s="63">
        <f t="shared" si="13"/>
        <v>0</v>
      </c>
      <c r="V55" s="63">
        <f t="shared" si="14"/>
        <v>0</v>
      </c>
      <c r="W55" s="63"/>
      <c r="X55" s="65">
        <f t="shared" si="15"/>
        <v>0</v>
      </c>
      <c r="Y55" s="63"/>
      <c r="Z55" s="63"/>
      <c r="AA55" s="63"/>
      <c r="AB55" s="65">
        <f t="shared" si="16"/>
        <v>0</v>
      </c>
      <c r="AC55" s="63"/>
      <c r="AD55" s="63"/>
      <c r="AE55" s="66">
        <f t="shared" si="17"/>
        <v>773280.5</v>
      </c>
    </row>
    <row r="56" spans="1:31" s="67" customFormat="1" x14ac:dyDescent="0.35">
      <c r="A56" s="59">
        <f t="shared" si="18"/>
        <v>47</v>
      </c>
      <c r="B56" s="60" t="s">
        <v>73</v>
      </c>
      <c r="C56" s="62">
        <v>2304005</v>
      </c>
      <c r="D56" s="76">
        <v>1</v>
      </c>
      <c r="E56" s="63">
        <f t="shared" si="11"/>
        <v>0</v>
      </c>
      <c r="F56" s="63">
        <f t="shared" si="10"/>
        <v>0</v>
      </c>
      <c r="G56" s="63"/>
      <c r="H56" s="63"/>
      <c r="I56" s="63"/>
      <c r="J56" s="63"/>
      <c r="K56" s="63"/>
      <c r="L56" s="63"/>
      <c r="M56" s="63">
        <f t="shared" si="8"/>
        <v>5828457.5</v>
      </c>
      <c r="N56" s="63"/>
      <c r="O56" s="63"/>
      <c r="P56" s="63">
        <f t="shared" si="9"/>
        <v>5828457.5</v>
      </c>
      <c r="Q56" s="63">
        <v>5828457.5</v>
      </c>
      <c r="R56" s="63"/>
      <c r="S56" s="64"/>
      <c r="T56" s="65">
        <f t="shared" si="12"/>
        <v>5828457.5</v>
      </c>
      <c r="U56" s="63">
        <f t="shared" si="13"/>
        <v>0</v>
      </c>
      <c r="V56" s="63">
        <f t="shared" si="14"/>
        <v>0</v>
      </c>
      <c r="W56" s="63"/>
      <c r="X56" s="65">
        <f t="shared" si="15"/>
        <v>0</v>
      </c>
      <c r="Y56" s="63"/>
      <c r="Z56" s="63"/>
      <c r="AA56" s="63"/>
      <c r="AB56" s="65">
        <f t="shared" si="16"/>
        <v>0</v>
      </c>
      <c r="AC56" s="63"/>
      <c r="AD56" s="63"/>
      <c r="AE56" s="66">
        <f t="shared" si="17"/>
        <v>5828457.5</v>
      </c>
    </row>
    <row r="57" spans="1:31" s="67" customFormat="1" x14ac:dyDescent="0.35">
      <c r="A57" s="59">
        <f t="shared" si="18"/>
        <v>48</v>
      </c>
      <c r="B57" s="60" t="s">
        <v>74</v>
      </c>
      <c r="C57" s="62">
        <v>2107803</v>
      </c>
      <c r="D57" s="76">
        <v>1</v>
      </c>
      <c r="E57" s="63">
        <f t="shared" si="11"/>
        <v>11144162.5</v>
      </c>
      <c r="F57" s="63">
        <f t="shared" si="10"/>
        <v>10706143.5</v>
      </c>
      <c r="G57" s="63">
        <v>9669815.0999999996</v>
      </c>
      <c r="H57" s="63">
        <v>1036328.4</v>
      </c>
      <c r="I57" s="63">
        <v>5610666.9199999999</v>
      </c>
      <c r="J57" s="63">
        <v>628039.36</v>
      </c>
      <c r="K57" s="63">
        <v>123461.35</v>
      </c>
      <c r="L57" s="63">
        <v>314557.65000000002</v>
      </c>
      <c r="M57" s="63">
        <f t="shared" si="8"/>
        <v>23648358.84</v>
      </c>
      <c r="N57" s="63">
        <v>473978.2</v>
      </c>
      <c r="O57" s="63">
        <v>136406.35999999999</v>
      </c>
      <c r="P57" s="63">
        <f t="shared" si="9"/>
        <v>23037974.280000001</v>
      </c>
      <c r="Q57" s="63">
        <f>20935632.85+1718656.31</f>
        <v>22654289.16</v>
      </c>
      <c r="R57" s="63">
        <v>383685.12</v>
      </c>
      <c r="S57" s="64"/>
      <c r="T57" s="65">
        <f t="shared" si="12"/>
        <v>34792521.340000004</v>
      </c>
      <c r="U57" s="63">
        <f t="shared" si="13"/>
        <v>3834915.6159999999</v>
      </c>
      <c r="V57" s="63">
        <f t="shared" si="14"/>
        <v>3834915.6159999999</v>
      </c>
      <c r="W57" s="63"/>
      <c r="X57" s="65">
        <f t="shared" si="15"/>
        <v>3834915.6159999999</v>
      </c>
      <c r="Y57" s="63"/>
      <c r="Z57" s="63">
        <v>3834915.6159999999</v>
      </c>
      <c r="AA57" s="63"/>
      <c r="AB57" s="65">
        <f t="shared" si="16"/>
        <v>0</v>
      </c>
      <c r="AC57" s="63"/>
      <c r="AD57" s="63"/>
      <c r="AE57" s="66">
        <f t="shared" si="17"/>
        <v>38627436.956</v>
      </c>
    </row>
    <row r="58" spans="1:31" s="67" customFormat="1" ht="54" x14ac:dyDescent="0.35">
      <c r="A58" s="59">
        <f t="shared" si="18"/>
        <v>49</v>
      </c>
      <c r="B58" s="60" t="s">
        <v>75</v>
      </c>
      <c r="C58" s="62">
        <v>2223001</v>
      </c>
      <c r="D58" s="76">
        <v>1</v>
      </c>
      <c r="E58" s="63">
        <f t="shared" si="11"/>
        <v>0</v>
      </c>
      <c r="F58" s="63">
        <f t="shared" si="10"/>
        <v>0</v>
      </c>
      <c r="G58" s="63"/>
      <c r="H58" s="63"/>
      <c r="I58" s="63"/>
      <c r="J58" s="63"/>
      <c r="K58" s="63"/>
      <c r="L58" s="63"/>
      <c r="M58" s="63">
        <f t="shared" si="8"/>
        <v>9404427.4999999981</v>
      </c>
      <c r="N58" s="63"/>
      <c r="O58" s="63"/>
      <c r="P58" s="63">
        <f>Q58+R58</f>
        <v>9404427.4999999981</v>
      </c>
      <c r="Q58" s="63">
        <v>9404427.4999999981</v>
      </c>
      <c r="R58" s="63"/>
      <c r="S58" s="64"/>
      <c r="T58" s="65">
        <f t="shared" si="12"/>
        <v>9404427.4999999981</v>
      </c>
      <c r="U58" s="63">
        <f t="shared" si="13"/>
        <v>147209554.25400001</v>
      </c>
      <c r="V58" s="63">
        <f t="shared" si="14"/>
        <v>147209554.25400001</v>
      </c>
      <c r="W58" s="63">
        <v>126366113.79000001</v>
      </c>
      <c r="X58" s="65">
        <f t="shared" si="15"/>
        <v>20843440.463999998</v>
      </c>
      <c r="Y58" s="63">
        <v>20843440.463999998</v>
      </c>
      <c r="Z58" s="63"/>
      <c r="AA58" s="63"/>
      <c r="AB58" s="65">
        <f t="shared" si="16"/>
        <v>126366113.79000001</v>
      </c>
      <c r="AC58" s="63"/>
      <c r="AD58" s="63"/>
      <c r="AE58" s="66">
        <f t="shared" si="17"/>
        <v>156613981.75400001</v>
      </c>
    </row>
    <row r="59" spans="1:31" s="67" customFormat="1" ht="23.85" customHeight="1" x14ac:dyDescent="0.35">
      <c r="A59" s="59">
        <f t="shared" si="18"/>
        <v>50</v>
      </c>
      <c r="B59" s="60" t="s">
        <v>76</v>
      </c>
      <c r="C59" s="62">
        <v>2138162</v>
      </c>
      <c r="D59" s="76">
        <v>1</v>
      </c>
      <c r="E59" s="63">
        <f t="shared" si="11"/>
        <v>0</v>
      </c>
      <c r="F59" s="63">
        <f t="shared" si="10"/>
        <v>0</v>
      </c>
      <c r="G59" s="63"/>
      <c r="H59" s="63"/>
      <c r="I59" s="63"/>
      <c r="J59" s="63"/>
      <c r="K59" s="63"/>
      <c r="L59" s="63"/>
      <c r="M59" s="63">
        <f t="shared" si="8"/>
        <v>208807296.87223828</v>
      </c>
      <c r="N59" s="63"/>
      <c r="O59" s="63">
        <v>208426860.87223828</v>
      </c>
      <c r="P59" s="63">
        <f t="shared" si="9"/>
        <v>380436</v>
      </c>
      <c r="Q59" s="63">
        <v>380436</v>
      </c>
      <c r="R59" s="63"/>
      <c r="S59" s="64"/>
      <c r="T59" s="65">
        <f t="shared" si="12"/>
        <v>208807296.87223828</v>
      </c>
      <c r="U59" s="63">
        <f t="shared" si="13"/>
        <v>0</v>
      </c>
      <c r="V59" s="63">
        <f t="shared" si="14"/>
        <v>0</v>
      </c>
      <c r="W59" s="63"/>
      <c r="X59" s="65">
        <f t="shared" si="15"/>
        <v>0</v>
      </c>
      <c r="Y59" s="63"/>
      <c r="Z59" s="63"/>
      <c r="AA59" s="63"/>
      <c r="AB59" s="65">
        <f t="shared" si="16"/>
        <v>0</v>
      </c>
      <c r="AC59" s="63"/>
      <c r="AD59" s="63"/>
      <c r="AE59" s="66">
        <f t="shared" si="17"/>
        <v>208807296.87223828</v>
      </c>
    </row>
    <row r="60" spans="1:31" s="67" customFormat="1" x14ac:dyDescent="0.35">
      <c r="A60" s="59">
        <f t="shared" si="18"/>
        <v>51</v>
      </c>
      <c r="B60" s="60" t="s">
        <v>77</v>
      </c>
      <c r="C60" s="62">
        <v>2338163</v>
      </c>
      <c r="D60" s="76">
        <v>1</v>
      </c>
      <c r="E60" s="63">
        <f t="shared" si="11"/>
        <v>0</v>
      </c>
      <c r="F60" s="63">
        <f t="shared" si="10"/>
        <v>0</v>
      </c>
      <c r="G60" s="63"/>
      <c r="H60" s="63"/>
      <c r="I60" s="63"/>
      <c r="J60" s="63"/>
      <c r="K60" s="63"/>
      <c r="L60" s="63"/>
      <c r="M60" s="63">
        <f t="shared" si="8"/>
        <v>26898.3</v>
      </c>
      <c r="N60" s="63"/>
      <c r="O60" s="63">
        <v>26898.3</v>
      </c>
      <c r="P60" s="63">
        <f t="shared" si="9"/>
        <v>0</v>
      </c>
      <c r="Q60" s="63"/>
      <c r="R60" s="63"/>
      <c r="S60" s="64"/>
      <c r="T60" s="65">
        <f t="shared" si="12"/>
        <v>26898.3</v>
      </c>
      <c r="U60" s="63">
        <f t="shared" si="13"/>
        <v>0</v>
      </c>
      <c r="V60" s="63">
        <f t="shared" si="14"/>
        <v>0</v>
      </c>
      <c r="W60" s="63"/>
      <c r="X60" s="65">
        <f t="shared" si="15"/>
        <v>0</v>
      </c>
      <c r="Y60" s="63"/>
      <c r="Z60" s="63"/>
      <c r="AA60" s="63"/>
      <c r="AB60" s="65">
        <f t="shared" si="16"/>
        <v>0</v>
      </c>
      <c r="AC60" s="63"/>
      <c r="AD60" s="63"/>
      <c r="AE60" s="66">
        <f t="shared" si="17"/>
        <v>26898.3</v>
      </c>
    </row>
    <row r="61" spans="1:31" s="67" customFormat="1" ht="36" x14ac:dyDescent="0.35">
      <c r="A61" s="59">
        <f t="shared" si="18"/>
        <v>52</v>
      </c>
      <c r="B61" s="60" t="s">
        <v>78</v>
      </c>
      <c r="C61" s="62">
        <v>2306172</v>
      </c>
      <c r="D61" s="76">
        <v>1</v>
      </c>
      <c r="E61" s="63">
        <f t="shared" si="11"/>
        <v>0</v>
      </c>
      <c r="F61" s="63">
        <f t="shared" si="10"/>
        <v>0</v>
      </c>
      <c r="G61" s="63"/>
      <c r="H61" s="63"/>
      <c r="I61" s="63"/>
      <c r="J61" s="63"/>
      <c r="K61" s="63"/>
      <c r="L61" s="63"/>
      <c r="M61" s="63">
        <f t="shared" si="8"/>
        <v>863024.68594306044</v>
      </c>
      <c r="N61" s="63"/>
      <c r="O61" s="63">
        <v>863024.68594306044</v>
      </c>
      <c r="P61" s="63">
        <f t="shared" si="9"/>
        <v>0</v>
      </c>
      <c r="Q61" s="63"/>
      <c r="R61" s="63"/>
      <c r="S61" s="64"/>
      <c r="T61" s="65">
        <f t="shared" si="12"/>
        <v>863024.68594306044</v>
      </c>
      <c r="U61" s="63">
        <f t="shared" si="13"/>
        <v>0</v>
      </c>
      <c r="V61" s="63">
        <f t="shared" si="14"/>
        <v>0</v>
      </c>
      <c r="W61" s="63"/>
      <c r="X61" s="65">
        <f t="shared" si="15"/>
        <v>0</v>
      </c>
      <c r="Y61" s="63"/>
      <c r="Z61" s="63"/>
      <c r="AA61" s="63"/>
      <c r="AB61" s="65">
        <f t="shared" si="16"/>
        <v>0</v>
      </c>
      <c r="AC61" s="63"/>
      <c r="AD61" s="63"/>
      <c r="AE61" s="66">
        <f t="shared" si="17"/>
        <v>863024.68594306044</v>
      </c>
    </row>
    <row r="62" spans="1:31" s="67" customFormat="1" x14ac:dyDescent="0.35">
      <c r="A62" s="59">
        <f t="shared" si="18"/>
        <v>53</v>
      </c>
      <c r="B62" s="60" t="s">
        <v>79</v>
      </c>
      <c r="C62" s="62">
        <v>2107176</v>
      </c>
      <c r="D62" s="76">
        <v>1</v>
      </c>
      <c r="E62" s="63">
        <f t="shared" si="11"/>
        <v>0</v>
      </c>
      <c r="F62" s="63">
        <f t="shared" si="10"/>
        <v>0</v>
      </c>
      <c r="G62" s="63"/>
      <c r="H62" s="63"/>
      <c r="I62" s="63"/>
      <c r="J62" s="63"/>
      <c r="K62" s="63"/>
      <c r="L62" s="63"/>
      <c r="M62" s="63">
        <f t="shared" si="8"/>
        <v>2421406.7000000002</v>
      </c>
      <c r="N62" s="63"/>
      <c r="O62" s="63"/>
      <c r="P62" s="63">
        <f t="shared" si="9"/>
        <v>2421406.7000000002</v>
      </c>
      <c r="Q62" s="63">
        <v>2421406.7000000002</v>
      </c>
      <c r="R62" s="63"/>
      <c r="S62" s="64"/>
      <c r="T62" s="65">
        <f t="shared" si="12"/>
        <v>2421406.7000000002</v>
      </c>
      <c r="U62" s="63">
        <f t="shared" si="13"/>
        <v>0</v>
      </c>
      <c r="V62" s="63">
        <f t="shared" si="14"/>
        <v>0</v>
      </c>
      <c r="W62" s="63"/>
      <c r="X62" s="65">
        <f t="shared" si="15"/>
        <v>0</v>
      </c>
      <c r="Y62" s="63"/>
      <c r="Z62" s="63"/>
      <c r="AA62" s="63"/>
      <c r="AB62" s="65">
        <f t="shared" si="16"/>
        <v>0</v>
      </c>
      <c r="AC62" s="63"/>
      <c r="AD62" s="63"/>
      <c r="AE62" s="66">
        <f t="shared" si="17"/>
        <v>2421406.7000000002</v>
      </c>
    </row>
    <row r="63" spans="1:31" s="67" customFormat="1" x14ac:dyDescent="0.35">
      <c r="A63" s="59">
        <f t="shared" si="18"/>
        <v>54</v>
      </c>
      <c r="B63" s="60" t="s">
        <v>80</v>
      </c>
      <c r="C63" s="62">
        <v>2106185</v>
      </c>
      <c r="D63" s="76">
        <v>1</v>
      </c>
      <c r="E63" s="63">
        <f t="shared" si="11"/>
        <v>0</v>
      </c>
      <c r="F63" s="63">
        <f t="shared" si="10"/>
        <v>0</v>
      </c>
      <c r="G63" s="63"/>
      <c r="H63" s="63"/>
      <c r="I63" s="63"/>
      <c r="J63" s="63"/>
      <c r="K63" s="63"/>
      <c r="L63" s="63"/>
      <c r="M63" s="63">
        <f t="shared" si="8"/>
        <v>1040807.2661422696</v>
      </c>
      <c r="N63" s="63"/>
      <c r="O63" s="63">
        <v>1040807.2661422696</v>
      </c>
      <c r="P63" s="63">
        <f t="shared" si="9"/>
        <v>0</v>
      </c>
      <c r="Q63" s="63"/>
      <c r="R63" s="63"/>
      <c r="S63" s="64"/>
      <c r="T63" s="65">
        <f t="shared" si="12"/>
        <v>1040807.2661422696</v>
      </c>
      <c r="U63" s="63">
        <f t="shared" si="13"/>
        <v>0</v>
      </c>
      <c r="V63" s="63">
        <f t="shared" si="14"/>
        <v>0</v>
      </c>
      <c r="W63" s="63"/>
      <c r="X63" s="65">
        <f t="shared" si="15"/>
        <v>0</v>
      </c>
      <c r="Y63" s="63"/>
      <c r="Z63" s="63"/>
      <c r="AA63" s="63"/>
      <c r="AB63" s="65">
        <f t="shared" si="16"/>
        <v>0</v>
      </c>
      <c r="AC63" s="63"/>
      <c r="AD63" s="63"/>
      <c r="AE63" s="66">
        <f t="shared" si="17"/>
        <v>1040807.2661422696</v>
      </c>
    </row>
    <row r="64" spans="1:31" s="67" customFormat="1" x14ac:dyDescent="0.35">
      <c r="A64" s="59">
        <f t="shared" si="18"/>
        <v>55</v>
      </c>
      <c r="B64" s="60" t="s">
        <v>81</v>
      </c>
      <c r="C64" s="62">
        <v>2238211</v>
      </c>
      <c r="D64" s="76">
        <v>1</v>
      </c>
      <c r="E64" s="63">
        <f t="shared" si="11"/>
        <v>0</v>
      </c>
      <c r="F64" s="63">
        <f t="shared" si="10"/>
        <v>0</v>
      </c>
      <c r="G64" s="63"/>
      <c r="H64" s="63"/>
      <c r="I64" s="63"/>
      <c r="J64" s="63"/>
      <c r="K64" s="63"/>
      <c r="L64" s="63"/>
      <c r="M64" s="63">
        <f>O64+P64+N64</f>
        <v>23595848.32</v>
      </c>
      <c r="N64" s="63"/>
      <c r="O64" s="63">
        <f>8814074.8-373941.2</f>
        <v>8440133.6000000015</v>
      </c>
      <c r="P64" s="63">
        <f t="shared" si="9"/>
        <v>15155714.720000001</v>
      </c>
      <c r="Q64" s="63">
        <f>8994340+4948717+1212657.72</f>
        <v>15155714.720000001</v>
      </c>
      <c r="R64" s="63"/>
      <c r="S64" s="64"/>
      <c r="T64" s="65">
        <f t="shared" si="12"/>
        <v>23595848.32</v>
      </c>
      <c r="U64" s="63">
        <f t="shared" si="13"/>
        <v>0</v>
      </c>
      <c r="V64" s="63">
        <f t="shared" si="14"/>
        <v>0</v>
      </c>
      <c r="W64" s="63"/>
      <c r="X64" s="65">
        <f t="shared" si="15"/>
        <v>0</v>
      </c>
      <c r="Y64" s="63"/>
      <c r="Z64" s="63"/>
      <c r="AA64" s="63"/>
      <c r="AB64" s="65">
        <f t="shared" si="16"/>
        <v>0</v>
      </c>
      <c r="AC64" s="63"/>
      <c r="AD64" s="63"/>
      <c r="AE64" s="66">
        <f t="shared" si="17"/>
        <v>23595848.32</v>
      </c>
    </row>
    <row r="65" spans="1:31" s="67" customFormat="1" x14ac:dyDescent="0.35">
      <c r="A65" s="59">
        <f t="shared" si="18"/>
        <v>56</v>
      </c>
      <c r="B65" s="60" t="s">
        <v>82</v>
      </c>
      <c r="C65" s="62">
        <v>2138204</v>
      </c>
      <c r="D65" s="76"/>
      <c r="E65" s="63">
        <f t="shared" si="11"/>
        <v>0</v>
      </c>
      <c r="F65" s="63">
        <f t="shared" si="10"/>
        <v>0</v>
      </c>
      <c r="G65" s="63"/>
      <c r="H65" s="63"/>
      <c r="I65" s="63"/>
      <c r="J65" s="63"/>
      <c r="K65" s="63"/>
      <c r="L65" s="63"/>
      <c r="M65" s="63">
        <f t="shared" si="8"/>
        <v>0</v>
      </c>
      <c r="N65" s="63"/>
      <c r="O65" s="63"/>
      <c r="P65" s="63">
        <f t="shared" si="9"/>
        <v>0</v>
      </c>
      <c r="Q65" s="63"/>
      <c r="R65" s="63"/>
      <c r="S65" s="64"/>
      <c r="T65" s="65">
        <f t="shared" si="12"/>
        <v>0</v>
      </c>
      <c r="U65" s="63">
        <f t="shared" si="13"/>
        <v>592264.95999999996</v>
      </c>
      <c r="V65" s="63">
        <f t="shared" si="14"/>
        <v>592264.95999999996</v>
      </c>
      <c r="W65" s="63"/>
      <c r="X65" s="65">
        <f t="shared" si="15"/>
        <v>592264.95999999996</v>
      </c>
      <c r="Y65" s="63"/>
      <c r="Z65" s="63">
        <v>592264.95999999996</v>
      </c>
      <c r="AA65" s="63"/>
      <c r="AB65" s="65">
        <f t="shared" si="16"/>
        <v>0</v>
      </c>
      <c r="AC65" s="63"/>
      <c r="AD65" s="63"/>
      <c r="AE65" s="66">
        <f t="shared" si="17"/>
        <v>592264.95999999996</v>
      </c>
    </row>
    <row r="66" spans="1:31" s="67" customFormat="1" x14ac:dyDescent="0.35">
      <c r="A66" s="59">
        <f t="shared" si="18"/>
        <v>57</v>
      </c>
      <c r="B66" s="60" t="s">
        <v>83</v>
      </c>
      <c r="C66" s="62">
        <v>2138237</v>
      </c>
      <c r="D66" s="76">
        <v>1</v>
      </c>
      <c r="E66" s="63">
        <f t="shared" si="11"/>
        <v>0</v>
      </c>
      <c r="F66" s="63">
        <f t="shared" si="10"/>
        <v>0</v>
      </c>
      <c r="G66" s="63"/>
      <c r="H66" s="63"/>
      <c r="I66" s="63"/>
      <c r="J66" s="63"/>
      <c r="K66" s="63"/>
      <c r="L66" s="63"/>
      <c r="M66" s="63">
        <f t="shared" si="8"/>
        <v>0</v>
      </c>
      <c r="N66" s="63"/>
      <c r="O66" s="63"/>
      <c r="P66" s="63">
        <f t="shared" si="9"/>
        <v>0</v>
      </c>
      <c r="Q66" s="63"/>
      <c r="R66" s="63"/>
      <c r="S66" s="64"/>
      <c r="T66" s="65">
        <f t="shared" si="12"/>
        <v>0</v>
      </c>
      <c r="U66" s="63">
        <f t="shared" si="13"/>
        <v>62210420.383999996</v>
      </c>
      <c r="V66" s="63">
        <f t="shared" si="14"/>
        <v>62210420.383999996</v>
      </c>
      <c r="W66" s="63"/>
      <c r="X66" s="65">
        <f t="shared" si="15"/>
        <v>62210420.383999996</v>
      </c>
      <c r="Y66" s="63"/>
      <c r="Z66" s="63">
        <v>62210420.383999996</v>
      </c>
      <c r="AA66" s="63"/>
      <c r="AB66" s="65">
        <f t="shared" si="16"/>
        <v>0</v>
      </c>
      <c r="AC66" s="63"/>
      <c r="AD66" s="63"/>
      <c r="AE66" s="66">
        <f t="shared" si="17"/>
        <v>62210420.383999996</v>
      </c>
    </row>
    <row r="67" spans="1:31" s="67" customFormat="1" x14ac:dyDescent="0.35">
      <c r="A67" s="59">
        <f t="shared" si="18"/>
        <v>58</v>
      </c>
      <c r="B67" s="60" t="s">
        <v>84</v>
      </c>
      <c r="C67" s="62">
        <v>2338217</v>
      </c>
      <c r="D67" s="76"/>
      <c r="E67" s="63">
        <f t="shared" si="11"/>
        <v>0</v>
      </c>
      <c r="F67" s="63">
        <f t="shared" si="10"/>
        <v>0</v>
      </c>
      <c r="G67" s="63"/>
      <c r="H67" s="63"/>
      <c r="I67" s="63"/>
      <c r="J67" s="63"/>
      <c r="K67" s="63"/>
      <c r="L67" s="63"/>
      <c r="M67" s="63">
        <f t="shared" si="8"/>
        <v>542450.5</v>
      </c>
      <c r="N67" s="63"/>
      <c r="O67" s="63"/>
      <c r="P67" s="63">
        <f t="shared" si="9"/>
        <v>542450.5</v>
      </c>
      <c r="Q67" s="63">
        <v>542450.5</v>
      </c>
      <c r="R67" s="63"/>
      <c r="S67" s="64"/>
      <c r="T67" s="65">
        <f t="shared" si="12"/>
        <v>542450.5</v>
      </c>
      <c r="U67" s="63">
        <f t="shared" si="13"/>
        <v>0</v>
      </c>
      <c r="V67" s="63">
        <f t="shared" si="14"/>
        <v>0</v>
      </c>
      <c r="W67" s="63"/>
      <c r="X67" s="65">
        <f t="shared" si="15"/>
        <v>0</v>
      </c>
      <c r="Y67" s="63"/>
      <c r="Z67" s="63"/>
      <c r="AA67" s="63"/>
      <c r="AB67" s="65">
        <f t="shared" si="16"/>
        <v>0</v>
      </c>
      <c r="AC67" s="63"/>
      <c r="AD67" s="63"/>
      <c r="AE67" s="66">
        <f t="shared" si="17"/>
        <v>542450.5</v>
      </c>
    </row>
    <row r="68" spans="1:31" s="67" customFormat="1" x14ac:dyDescent="0.35">
      <c r="A68" s="59">
        <f t="shared" si="18"/>
        <v>59</v>
      </c>
      <c r="B68" s="60" t="s">
        <v>85</v>
      </c>
      <c r="C68" s="73">
        <v>2301194</v>
      </c>
      <c r="D68" s="76"/>
      <c r="E68" s="63">
        <f t="shared" si="11"/>
        <v>0</v>
      </c>
      <c r="F68" s="63">
        <f t="shared" si="10"/>
        <v>0</v>
      </c>
      <c r="G68" s="63"/>
      <c r="H68" s="63"/>
      <c r="I68" s="63"/>
      <c r="J68" s="63"/>
      <c r="K68" s="63"/>
      <c r="L68" s="63"/>
      <c r="M68" s="63">
        <f t="shared" si="8"/>
        <v>2704009</v>
      </c>
      <c r="N68" s="63"/>
      <c r="O68" s="63">
        <v>1016081.9999999999</v>
      </c>
      <c r="P68" s="63">
        <f t="shared" si="9"/>
        <v>1687927</v>
      </c>
      <c r="Q68" s="63">
        <f>1687927</f>
        <v>1687927</v>
      </c>
      <c r="R68" s="63"/>
      <c r="S68" s="64"/>
      <c r="T68" s="65">
        <f t="shared" si="12"/>
        <v>2704009</v>
      </c>
      <c r="U68" s="63">
        <f t="shared" si="13"/>
        <v>0</v>
      </c>
      <c r="V68" s="63">
        <f t="shared" si="14"/>
        <v>0</v>
      </c>
      <c r="W68" s="63"/>
      <c r="X68" s="65">
        <f t="shared" si="15"/>
        <v>0</v>
      </c>
      <c r="Y68" s="63"/>
      <c r="Z68" s="63"/>
      <c r="AA68" s="63"/>
      <c r="AB68" s="65">
        <f t="shared" si="16"/>
        <v>0</v>
      </c>
      <c r="AC68" s="63"/>
      <c r="AD68" s="63"/>
      <c r="AE68" s="66">
        <f t="shared" si="17"/>
        <v>2704009</v>
      </c>
    </row>
    <row r="69" spans="1:31" s="67" customFormat="1" x14ac:dyDescent="0.35">
      <c r="A69" s="59">
        <f t="shared" si="18"/>
        <v>60</v>
      </c>
      <c r="B69" s="60" t="s">
        <v>86</v>
      </c>
      <c r="C69" s="73">
        <v>2138235</v>
      </c>
      <c r="D69" s="76"/>
      <c r="E69" s="63">
        <f t="shared" si="11"/>
        <v>0</v>
      </c>
      <c r="F69" s="63">
        <f t="shared" si="10"/>
        <v>0</v>
      </c>
      <c r="G69" s="63"/>
      <c r="H69" s="63"/>
      <c r="I69" s="63"/>
      <c r="J69" s="63"/>
      <c r="K69" s="63"/>
      <c r="L69" s="63"/>
      <c r="M69" s="63">
        <f t="shared" si="8"/>
        <v>782526.67</v>
      </c>
      <c r="N69" s="63"/>
      <c r="O69" s="63">
        <v>240076.17</v>
      </c>
      <c r="P69" s="63">
        <f t="shared" si="9"/>
        <v>542450.5</v>
      </c>
      <c r="Q69" s="63">
        <v>542450.5</v>
      </c>
      <c r="R69" s="63"/>
      <c r="S69" s="64"/>
      <c r="T69" s="65">
        <f t="shared" si="12"/>
        <v>782526.67</v>
      </c>
      <c r="U69" s="63">
        <f t="shared" si="13"/>
        <v>0</v>
      </c>
      <c r="V69" s="63">
        <f t="shared" si="14"/>
        <v>0</v>
      </c>
      <c r="W69" s="63"/>
      <c r="X69" s="65">
        <f t="shared" si="15"/>
        <v>0</v>
      </c>
      <c r="Y69" s="63"/>
      <c r="Z69" s="63"/>
      <c r="AA69" s="63"/>
      <c r="AB69" s="65">
        <f t="shared" si="16"/>
        <v>0</v>
      </c>
      <c r="AC69" s="63"/>
      <c r="AD69" s="63"/>
      <c r="AE69" s="66">
        <f t="shared" si="17"/>
        <v>782526.67</v>
      </c>
    </row>
    <row r="70" spans="1:31" s="67" customFormat="1" x14ac:dyDescent="0.35">
      <c r="A70" s="59">
        <f t="shared" si="18"/>
        <v>61</v>
      </c>
      <c r="B70" s="60" t="s">
        <v>87</v>
      </c>
      <c r="C70" s="73">
        <v>2138230</v>
      </c>
      <c r="D70" s="76"/>
      <c r="E70" s="63">
        <f t="shared" si="11"/>
        <v>0</v>
      </c>
      <c r="F70" s="63">
        <f t="shared" si="10"/>
        <v>0</v>
      </c>
      <c r="G70" s="63"/>
      <c r="H70" s="63"/>
      <c r="I70" s="63"/>
      <c r="J70" s="63"/>
      <c r="K70" s="63"/>
      <c r="L70" s="63"/>
      <c r="M70" s="63">
        <f t="shared" si="8"/>
        <v>0</v>
      </c>
      <c r="N70" s="63"/>
      <c r="O70" s="63"/>
      <c r="P70" s="63">
        <f t="shared" si="9"/>
        <v>0</v>
      </c>
      <c r="Q70" s="63"/>
      <c r="R70" s="63"/>
      <c r="S70" s="64"/>
      <c r="T70" s="65">
        <f t="shared" si="12"/>
        <v>0</v>
      </c>
      <c r="U70" s="63">
        <f t="shared" si="13"/>
        <v>0</v>
      </c>
      <c r="V70" s="63">
        <f t="shared" si="14"/>
        <v>0</v>
      </c>
      <c r="W70" s="63"/>
      <c r="X70" s="65">
        <f t="shared" si="15"/>
        <v>0</v>
      </c>
      <c r="Y70" s="63"/>
      <c r="Z70" s="63"/>
      <c r="AA70" s="63"/>
      <c r="AB70" s="65">
        <f t="shared" si="16"/>
        <v>0</v>
      </c>
      <c r="AC70" s="63"/>
      <c r="AD70" s="63">
        <v>30823.1</v>
      </c>
      <c r="AE70" s="66">
        <f t="shared" si="17"/>
        <v>30823.1</v>
      </c>
    </row>
    <row r="71" spans="1:31" s="67" customFormat="1" x14ac:dyDescent="0.35">
      <c r="A71" s="59">
        <f t="shared" si="18"/>
        <v>62</v>
      </c>
      <c r="B71" s="60" t="s">
        <v>88</v>
      </c>
      <c r="C71" s="73">
        <v>2138231</v>
      </c>
      <c r="D71" s="76">
        <v>1</v>
      </c>
      <c r="E71" s="63">
        <f t="shared" si="11"/>
        <v>0</v>
      </c>
      <c r="F71" s="63">
        <f t="shared" si="10"/>
        <v>0</v>
      </c>
      <c r="G71" s="63"/>
      <c r="H71" s="63"/>
      <c r="I71" s="63"/>
      <c r="J71" s="63"/>
      <c r="K71" s="63"/>
      <c r="L71" s="63"/>
      <c r="M71" s="63">
        <f t="shared" si="8"/>
        <v>0</v>
      </c>
      <c r="N71" s="63"/>
      <c r="O71" s="63"/>
      <c r="P71" s="63">
        <f t="shared" si="9"/>
        <v>0</v>
      </c>
      <c r="Q71" s="63"/>
      <c r="R71" s="63"/>
      <c r="S71" s="64"/>
      <c r="T71" s="65">
        <f t="shared" si="12"/>
        <v>0</v>
      </c>
      <c r="U71" s="63">
        <f t="shared" si="13"/>
        <v>0</v>
      </c>
      <c r="V71" s="63">
        <f t="shared" si="14"/>
        <v>0</v>
      </c>
      <c r="W71" s="63"/>
      <c r="X71" s="65">
        <f t="shared" si="15"/>
        <v>0</v>
      </c>
      <c r="Y71" s="63"/>
      <c r="Z71" s="63"/>
      <c r="AA71" s="63"/>
      <c r="AB71" s="65">
        <f t="shared" si="16"/>
        <v>0</v>
      </c>
      <c r="AC71" s="63"/>
      <c r="AD71" s="63">
        <v>25534286.460000001</v>
      </c>
      <c r="AE71" s="66">
        <f t="shared" si="17"/>
        <v>25534286.460000001</v>
      </c>
    </row>
    <row r="72" spans="1:31" s="67" customFormat="1" x14ac:dyDescent="0.35">
      <c r="A72" s="59">
        <f t="shared" si="18"/>
        <v>63</v>
      </c>
      <c r="B72" s="60" t="s">
        <v>124</v>
      </c>
      <c r="C72" s="73">
        <v>2106184</v>
      </c>
      <c r="D72" s="76">
        <v>1</v>
      </c>
      <c r="E72" s="63">
        <f t="shared" si="11"/>
        <v>0</v>
      </c>
      <c r="F72" s="63">
        <f t="shared" si="10"/>
        <v>0</v>
      </c>
      <c r="G72" s="63"/>
      <c r="H72" s="63"/>
      <c r="I72" s="63"/>
      <c r="J72" s="63"/>
      <c r="K72" s="63"/>
      <c r="L72" s="63"/>
      <c r="M72" s="63">
        <f t="shared" si="8"/>
        <v>0</v>
      </c>
      <c r="N72" s="63"/>
      <c r="O72" s="63"/>
      <c r="P72" s="63">
        <f t="shared" si="9"/>
        <v>0</v>
      </c>
      <c r="Q72" s="63"/>
      <c r="R72" s="63"/>
      <c r="S72" s="64"/>
      <c r="T72" s="65">
        <f t="shared" si="12"/>
        <v>0</v>
      </c>
      <c r="U72" s="63">
        <f t="shared" si="13"/>
        <v>47314.400000000001</v>
      </c>
      <c r="V72" s="63">
        <f t="shared" si="14"/>
        <v>47314.400000000001</v>
      </c>
      <c r="W72" s="63"/>
      <c r="X72" s="65">
        <f t="shared" si="15"/>
        <v>47314.400000000001</v>
      </c>
      <c r="Y72" s="63">
        <v>47314.400000000001</v>
      </c>
      <c r="Z72" s="63"/>
      <c r="AA72" s="63"/>
      <c r="AB72" s="65">
        <f t="shared" si="16"/>
        <v>0</v>
      </c>
      <c r="AC72" s="63"/>
      <c r="AD72" s="63"/>
      <c r="AE72" s="66">
        <f t="shared" si="17"/>
        <v>47314.400000000001</v>
      </c>
    </row>
    <row r="73" spans="1:31" s="67" customFormat="1" x14ac:dyDescent="0.35">
      <c r="A73" s="59">
        <f t="shared" si="18"/>
        <v>64</v>
      </c>
      <c r="B73" s="60" t="s">
        <v>129</v>
      </c>
      <c r="C73" s="73">
        <v>2138240</v>
      </c>
      <c r="D73" s="76"/>
      <c r="E73" s="63">
        <f t="shared" si="11"/>
        <v>0</v>
      </c>
      <c r="F73" s="63">
        <f t="shared" si="10"/>
        <v>0</v>
      </c>
      <c r="G73" s="63"/>
      <c r="H73" s="63"/>
      <c r="I73" s="63"/>
      <c r="J73" s="63"/>
      <c r="K73" s="63"/>
      <c r="L73" s="63"/>
      <c r="M73" s="63">
        <f t="shared" si="8"/>
        <v>530909</v>
      </c>
      <c r="N73" s="63"/>
      <c r="O73" s="63"/>
      <c r="P73" s="63">
        <f t="shared" si="9"/>
        <v>530909</v>
      </c>
      <c r="Q73" s="63">
        <v>530909</v>
      </c>
      <c r="R73" s="63"/>
      <c r="S73" s="64"/>
      <c r="T73" s="65">
        <f t="shared" si="12"/>
        <v>530909</v>
      </c>
      <c r="U73" s="63">
        <f t="shared" si="13"/>
        <v>0</v>
      </c>
      <c r="V73" s="63">
        <f t="shared" si="14"/>
        <v>0</v>
      </c>
      <c r="W73" s="63"/>
      <c r="X73" s="65">
        <f t="shared" si="15"/>
        <v>0</v>
      </c>
      <c r="Y73" s="63"/>
      <c r="Z73" s="63"/>
      <c r="AA73" s="63"/>
      <c r="AB73" s="65">
        <f t="shared" si="16"/>
        <v>0</v>
      </c>
      <c r="AC73" s="63"/>
      <c r="AD73" s="63"/>
      <c r="AE73" s="66">
        <f t="shared" si="17"/>
        <v>530909</v>
      </c>
    </row>
    <row r="74" spans="1:31" s="67" customFormat="1" x14ac:dyDescent="0.35">
      <c r="A74" s="59">
        <f t="shared" si="18"/>
        <v>65</v>
      </c>
      <c r="B74" s="60" t="s">
        <v>155</v>
      </c>
      <c r="C74" s="73">
        <v>2138241</v>
      </c>
      <c r="D74" s="76">
        <v>1</v>
      </c>
      <c r="E74" s="63">
        <f t="shared" ref="E74:E105" si="19">F74+K74+L74</f>
        <v>0</v>
      </c>
      <c r="F74" s="63">
        <f t="shared" si="10"/>
        <v>0</v>
      </c>
      <c r="G74" s="63"/>
      <c r="H74" s="63"/>
      <c r="I74" s="63"/>
      <c r="J74" s="63"/>
      <c r="K74" s="63"/>
      <c r="L74" s="63"/>
      <c r="M74" s="63">
        <f t="shared" si="8"/>
        <v>46166</v>
      </c>
      <c r="N74" s="63"/>
      <c r="O74" s="63"/>
      <c r="P74" s="63">
        <f t="shared" si="9"/>
        <v>46166</v>
      </c>
      <c r="Q74" s="63">
        <v>46166</v>
      </c>
      <c r="R74" s="63"/>
      <c r="S74" s="64"/>
      <c r="T74" s="65">
        <f t="shared" ref="T74:T105" si="20">E74+M74+S74</f>
        <v>46166</v>
      </c>
      <c r="U74" s="63">
        <f t="shared" ref="U74:U105" si="21">V74+AA74</f>
        <v>0</v>
      </c>
      <c r="V74" s="63">
        <f t="shared" ref="V74:V105" si="22">W74+X74</f>
        <v>0</v>
      </c>
      <c r="W74" s="63"/>
      <c r="X74" s="65">
        <f t="shared" ref="X74" si="23">Y74+Z74</f>
        <v>0</v>
      </c>
      <c r="Y74" s="63"/>
      <c r="Z74" s="63"/>
      <c r="AA74" s="63"/>
      <c r="AB74" s="65">
        <f t="shared" ref="AB74:AB105" si="24">W74+AA74</f>
        <v>0</v>
      </c>
      <c r="AC74" s="63"/>
      <c r="AD74" s="63"/>
      <c r="AE74" s="66">
        <f t="shared" ref="AE74:AE105" si="25">E74+M74+S74+U74+AC74+AD74</f>
        <v>46166</v>
      </c>
    </row>
    <row r="75" spans="1:31" s="67" customFormat="1" x14ac:dyDescent="0.35">
      <c r="A75" s="59">
        <f t="shared" si="18"/>
        <v>66</v>
      </c>
      <c r="B75" s="60" t="s">
        <v>156</v>
      </c>
      <c r="C75" s="73">
        <v>2138243</v>
      </c>
      <c r="D75" s="76"/>
      <c r="E75" s="63">
        <f t="shared" si="19"/>
        <v>0</v>
      </c>
      <c r="F75" s="63">
        <f t="shared" si="10"/>
        <v>0</v>
      </c>
      <c r="G75" s="63"/>
      <c r="H75" s="63"/>
      <c r="I75" s="63"/>
      <c r="J75" s="63"/>
      <c r="K75" s="63"/>
      <c r="L75" s="63"/>
      <c r="M75" s="63">
        <f t="shared" ref="M75:M119" si="26">O75+P75+N75</f>
        <v>0</v>
      </c>
      <c r="N75" s="63"/>
      <c r="O75" s="63"/>
      <c r="P75" s="63">
        <f t="shared" ref="P75:P119" si="27">Q75+R75</f>
        <v>0</v>
      </c>
      <c r="Q75" s="63"/>
      <c r="R75" s="63"/>
      <c r="S75" s="64"/>
      <c r="T75" s="65">
        <f t="shared" si="20"/>
        <v>0</v>
      </c>
      <c r="U75" s="63">
        <f t="shared" si="21"/>
        <v>0</v>
      </c>
      <c r="V75" s="63">
        <f t="shared" si="22"/>
        <v>0</v>
      </c>
      <c r="W75" s="63"/>
      <c r="X75" s="65">
        <f t="shared" ref="X75:X119" si="28">Y75+Z75</f>
        <v>0</v>
      </c>
      <c r="Y75" s="63"/>
      <c r="Z75" s="63"/>
      <c r="AA75" s="63"/>
      <c r="AB75" s="65">
        <f t="shared" si="24"/>
        <v>0</v>
      </c>
      <c r="AC75" s="63"/>
      <c r="AD75" s="63">
        <v>32364.25</v>
      </c>
      <c r="AE75" s="66">
        <f t="shared" si="25"/>
        <v>32364.25</v>
      </c>
    </row>
    <row r="76" spans="1:31" s="67" customFormat="1" x14ac:dyDescent="0.35">
      <c r="A76" s="59">
        <f t="shared" ref="A76:A119" si="29">A75+1</f>
        <v>67</v>
      </c>
      <c r="B76" s="60" t="s">
        <v>157</v>
      </c>
      <c r="C76" s="73">
        <v>2138244</v>
      </c>
      <c r="D76" s="76"/>
      <c r="E76" s="63">
        <f t="shared" si="19"/>
        <v>0</v>
      </c>
      <c r="F76" s="63">
        <f t="shared" si="10"/>
        <v>0</v>
      </c>
      <c r="G76" s="63"/>
      <c r="H76" s="63"/>
      <c r="I76" s="63"/>
      <c r="J76" s="63"/>
      <c r="K76" s="63"/>
      <c r="L76" s="63"/>
      <c r="M76" s="63">
        <f t="shared" si="26"/>
        <v>0</v>
      </c>
      <c r="N76" s="63"/>
      <c r="O76" s="63"/>
      <c r="P76" s="63">
        <f t="shared" si="27"/>
        <v>0</v>
      </c>
      <c r="Q76" s="63"/>
      <c r="R76" s="63"/>
      <c r="S76" s="64"/>
      <c r="T76" s="65">
        <f t="shared" si="20"/>
        <v>0</v>
      </c>
      <c r="U76" s="63">
        <f t="shared" si="21"/>
        <v>6771153.0594026651</v>
      </c>
      <c r="V76" s="63">
        <f t="shared" si="22"/>
        <v>6771153.0594026651</v>
      </c>
      <c r="W76" s="63"/>
      <c r="X76" s="65">
        <f t="shared" si="28"/>
        <v>6771153.0594026651</v>
      </c>
      <c r="Y76" s="63"/>
      <c r="Z76" s="63">
        <v>6771153.0594026651</v>
      </c>
      <c r="AA76" s="63"/>
      <c r="AB76" s="65">
        <f t="shared" si="24"/>
        <v>0</v>
      </c>
      <c r="AC76" s="63"/>
      <c r="AD76" s="63"/>
      <c r="AE76" s="66">
        <f t="shared" si="25"/>
        <v>6771153.0594026651</v>
      </c>
    </row>
    <row r="77" spans="1:31" s="67" customFormat="1" ht="36" x14ac:dyDescent="0.35">
      <c r="A77" s="59">
        <f t="shared" si="29"/>
        <v>68</v>
      </c>
      <c r="B77" s="60" t="s">
        <v>158</v>
      </c>
      <c r="C77" s="73">
        <v>2138245</v>
      </c>
      <c r="D77" s="76"/>
      <c r="E77" s="63">
        <f t="shared" si="19"/>
        <v>0</v>
      </c>
      <c r="F77" s="63">
        <f t="shared" si="10"/>
        <v>0</v>
      </c>
      <c r="G77" s="63"/>
      <c r="H77" s="63"/>
      <c r="I77" s="63"/>
      <c r="J77" s="63"/>
      <c r="K77" s="63"/>
      <c r="L77" s="63"/>
      <c r="M77" s="63">
        <v>0</v>
      </c>
      <c r="N77" s="63"/>
      <c r="O77" s="63"/>
      <c r="P77" s="63">
        <v>0</v>
      </c>
      <c r="Q77" s="63">
        <v>0</v>
      </c>
      <c r="R77" s="63"/>
      <c r="S77" s="64"/>
      <c r="T77" s="65">
        <f t="shared" si="20"/>
        <v>0</v>
      </c>
      <c r="U77" s="63">
        <f t="shared" si="21"/>
        <v>0</v>
      </c>
      <c r="V77" s="63">
        <f t="shared" si="22"/>
        <v>0</v>
      </c>
      <c r="W77" s="63"/>
      <c r="X77" s="65">
        <f t="shared" si="28"/>
        <v>0</v>
      </c>
      <c r="Y77" s="63"/>
      <c r="Z77" s="63"/>
      <c r="AA77" s="63"/>
      <c r="AB77" s="65">
        <f t="shared" si="24"/>
        <v>0</v>
      </c>
      <c r="AC77" s="63"/>
      <c r="AD77" s="63"/>
      <c r="AE77" s="66">
        <f t="shared" si="25"/>
        <v>0</v>
      </c>
    </row>
    <row r="78" spans="1:31" s="67" customFormat="1" x14ac:dyDescent="0.35">
      <c r="A78" s="59">
        <f t="shared" si="29"/>
        <v>69</v>
      </c>
      <c r="B78" s="60" t="s">
        <v>159</v>
      </c>
      <c r="C78" s="73">
        <v>2138246</v>
      </c>
      <c r="D78" s="76">
        <v>1</v>
      </c>
      <c r="E78" s="63">
        <f t="shared" si="19"/>
        <v>0</v>
      </c>
      <c r="F78" s="63">
        <f t="shared" si="10"/>
        <v>0</v>
      </c>
      <c r="G78" s="63"/>
      <c r="H78" s="63"/>
      <c r="I78" s="63"/>
      <c r="J78" s="63"/>
      <c r="K78" s="63"/>
      <c r="L78" s="63"/>
      <c r="M78" s="63">
        <f t="shared" si="26"/>
        <v>96604.95</v>
      </c>
      <c r="N78" s="63"/>
      <c r="O78" s="63">
        <v>96604.95</v>
      </c>
      <c r="P78" s="63">
        <f t="shared" si="27"/>
        <v>0</v>
      </c>
      <c r="Q78" s="63"/>
      <c r="R78" s="63"/>
      <c r="S78" s="64"/>
      <c r="T78" s="65">
        <f t="shared" si="20"/>
        <v>96604.95</v>
      </c>
      <c r="U78" s="63">
        <f t="shared" si="21"/>
        <v>0</v>
      </c>
      <c r="V78" s="63">
        <f t="shared" si="22"/>
        <v>0</v>
      </c>
      <c r="W78" s="63"/>
      <c r="X78" s="65">
        <f t="shared" si="28"/>
        <v>0</v>
      </c>
      <c r="Y78" s="63"/>
      <c r="Z78" s="63"/>
      <c r="AA78" s="63"/>
      <c r="AB78" s="65">
        <f t="shared" si="24"/>
        <v>0</v>
      </c>
      <c r="AC78" s="63"/>
      <c r="AD78" s="63"/>
      <c r="AE78" s="66">
        <f t="shared" si="25"/>
        <v>96604.95</v>
      </c>
    </row>
    <row r="79" spans="1:31" s="67" customFormat="1" x14ac:dyDescent="0.35">
      <c r="A79" s="59">
        <f t="shared" si="29"/>
        <v>70</v>
      </c>
      <c r="B79" s="60" t="s">
        <v>160</v>
      </c>
      <c r="C79" s="73">
        <v>2138247</v>
      </c>
      <c r="D79" s="76">
        <v>1</v>
      </c>
      <c r="E79" s="63">
        <f t="shared" si="19"/>
        <v>0</v>
      </c>
      <c r="F79" s="63">
        <f t="shared" si="10"/>
        <v>0</v>
      </c>
      <c r="G79" s="63"/>
      <c r="H79" s="63"/>
      <c r="I79" s="63"/>
      <c r="J79" s="63"/>
      <c r="K79" s="63"/>
      <c r="L79" s="63"/>
      <c r="M79" s="63">
        <f t="shared" si="26"/>
        <v>93953.35</v>
      </c>
      <c r="N79" s="63"/>
      <c r="O79" s="63">
        <v>93953.35</v>
      </c>
      <c r="P79" s="63">
        <f t="shared" si="27"/>
        <v>0</v>
      </c>
      <c r="Q79" s="63"/>
      <c r="R79" s="63"/>
      <c r="S79" s="64"/>
      <c r="T79" s="65">
        <f t="shared" si="20"/>
        <v>93953.35</v>
      </c>
      <c r="U79" s="63">
        <f t="shared" si="21"/>
        <v>0</v>
      </c>
      <c r="V79" s="63">
        <f t="shared" si="22"/>
        <v>0</v>
      </c>
      <c r="W79" s="63"/>
      <c r="X79" s="65">
        <f t="shared" si="28"/>
        <v>0</v>
      </c>
      <c r="Y79" s="63"/>
      <c r="Z79" s="63"/>
      <c r="AA79" s="63"/>
      <c r="AB79" s="65">
        <f t="shared" si="24"/>
        <v>0</v>
      </c>
      <c r="AC79" s="63"/>
      <c r="AD79" s="63"/>
      <c r="AE79" s="66">
        <f t="shared" si="25"/>
        <v>93953.35</v>
      </c>
    </row>
    <row r="80" spans="1:31" s="67" customFormat="1" ht="36" x14ac:dyDescent="0.35">
      <c r="A80" s="59">
        <f t="shared" si="29"/>
        <v>71</v>
      </c>
      <c r="B80" s="60" t="s">
        <v>174</v>
      </c>
      <c r="C80" s="73">
        <v>2138242</v>
      </c>
      <c r="D80" s="76"/>
      <c r="E80" s="63">
        <f t="shared" si="19"/>
        <v>0</v>
      </c>
      <c r="F80" s="63">
        <f t="shared" si="10"/>
        <v>0</v>
      </c>
      <c r="G80" s="63"/>
      <c r="H80" s="63"/>
      <c r="I80" s="63"/>
      <c r="J80" s="63"/>
      <c r="K80" s="63"/>
      <c r="L80" s="63"/>
      <c r="M80" s="63">
        <f t="shared" si="26"/>
        <v>0</v>
      </c>
      <c r="N80" s="63"/>
      <c r="O80" s="63"/>
      <c r="P80" s="63">
        <f t="shared" si="27"/>
        <v>0</v>
      </c>
      <c r="Q80" s="63"/>
      <c r="R80" s="63"/>
      <c r="S80" s="64"/>
      <c r="T80" s="65">
        <f t="shared" si="20"/>
        <v>0</v>
      </c>
      <c r="U80" s="63">
        <f t="shared" si="21"/>
        <v>0</v>
      </c>
      <c r="V80" s="63">
        <f t="shared" si="22"/>
        <v>0</v>
      </c>
      <c r="W80" s="63"/>
      <c r="X80" s="65">
        <f t="shared" si="28"/>
        <v>0</v>
      </c>
      <c r="Y80" s="63"/>
      <c r="Z80" s="63"/>
      <c r="AA80" s="63"/>
      <c r="AB80" s="65">
        <f t="shared" si="24"/>
        <v>0</v>
      </c>
      <c r="AC80" s="63"/>
      <c r="AD80" s="63"/>
      <c r="AE80" s="66">
        <f t="shared" si="25"/>
        <v>0</v>
      </c>
    </row>
    <row r="81" spans="1:31" s="67" customFormat="1" x14ac:dyDescent="0.35">
      <c r="A81" s="59">
        <f t="shared" si="29"/>
        <v>72</v>
      </c>
      <c r="B81" s="60" t="s">
        <v>175</v>
      </c>
      <c r="C81" s="73">
        <v>2138225</v>
      </c>
      <c r="D81" s="76"/>
      <c r="E81" s="63">
        <f t="shared" si="19"/>
        <v>0</v>
      </c>
      <c r="F81" s="63">
        <f t="shared" si="10"/>
        <v>0</v>
      </c>
      <c r="G81" s="63"/>
      <c r="H81" s="63"/>
      <c r="I81" s="63"/>
      <c r="J81" s="63"/>
      <c r="K81" s="63"/>
      <c r="L81" s="63"/>
      <c r="M81" s="63">
        <f t="shared" si="26"/>
        <v>0</v>
      </c>
      <c r="N81" s="63"/>
      <c r="O81" s="63"/>
      <c r="P81" s="63">
        <f t="shared" si="27"/>
        <v>0</v>
      </c>
      <c r="Q81" s="63"/>
      <c r="R81" s="63"/>
      <c r="S81" s="64"/>
      <c r="T81" s="65">
        <f t="shared" si="20"/>
        <v>0</v>
      </c>
      <c r="U81" s="63">
        <f t="shared" si="21"/>
        <v>0</v>
      </c>
      <c r="V81" s="63">
        <f t="shared" si="22"/>
        <v>0</v>
      </c>
      <c r="W81" s="63"/>
      <c r="X81" s="65">
        <f t="shared" si="28"/>
        <v>0</v>
      </c>
      <c r="Y81" s="63"/>
      <c r="Z81" s="63"/>
      <c r="AA81" s="63"/>
      <c r="AB81" s="65">
        <f t="shared" si="24"/>
        <v>0</v>
      </c>
      <c r="AC81" s="63"/>
      <c r="AD81" s="63"/>
      <c r="AE81" s="66">
        <f t="shared" si="25"/>
        <v>0</v>
      </c>
    </row>
    <row r="82" spans="1:31" s="67" customFormat="1" ht="36" x14ac:dyDescent="0.35">
      <c r="A82" s="59">
        <f t="shared" si="29"/>
        <v>73</v>
      </c>
      <c r="B82" s="60" t="s">
        <v>89</v>
      </c>
      <c r="C82" s="73">
        <v>3141002</v>
      </c>
      <c r="D82" s="76">
        <v>1</v>
      </c>
      <c r="E82" s="63">
        <f t="shared" si="19"/>
        <v>237863779.60000002</v>
      </c>
      <c r="F82" s="63">
        <f t="shared" si="10"/>
        <v>232392164.85000002</v>
      </c>
      <c r="G82" s="63">
        <v>210187646.21000001</v>
      </c>
      <c r="H82" s="63">
        <v>22204518.640000001</v>
      </c>
      <c r="I82" s="63">
        <v>74440914.989999995</v>
      </c>
      <c r="J82" s="63">
        <v>65583559.520000003</v>
      </c>
      <c r="K82" s="63">
        <v>1340017.1499999999</v>
      </c>
      <c r="L82" s="63">
        <v>4131597.6</v>
      </c>
      <c r="M82" s="63">
        <f t="shared" si="26"/>
        <v>65119484.989999995</v>
      </c>
      <c r="N82" s="63">
        <v>4263013.67</v>
      </c>
      <c r="O82" s="63">
        <v>20463829.379999999</v>
      </c>
      <c r="P82" s="63">
        <f t="shared" si="27"/>
        <v>40392641.939999998</v>
      </c>
      <c r="Q82" s="63">
        <f>1886035.5+831000</f>
        <v>2717035.5</v>
      </c>
      <c r="R82" s="63">
        <v>37675606.439999998</v>
      </c>
      <c r="S82" s="64"/>
      <c r="T82" s="65">
        <f t="shared" si="20"/>
        <v>302983264.59000003</v>
      </c>
      <c r="U82" s="63">
        <f t="shared" si="21"/>
        <v>991221754.11695361</v>
      </c>
      <c r="V82" s="63">
        <f t="shared" si="22"/>
        <v>906966440.22615361</v>
      </c>
      <c r="W82" s="63">
        <v>866738542.99265087</v>
      </c>
      <c r="X82" s="65">
        <f t="shared" si="28"/>
        <v>40227897.233502723</v>
      </c>
      <c r="Y82" s="63">
        <v>4567297.9967999998</v>
      </c>
      <c r="Z82" s="63">
        <v>35660599.236702725</v>
      </c>
      <c r="AA82" s="63">
        <v>84255313.890799984</v>
      </c>
      <c r="AB82" s="65">
        <f t="shared" si="24"/>
        <v>950993856.88345087</v>
      </c>
      <c r="AC82" s="63"/>
      <c r="AD82" s="63"/>
      <c r="AE82" s="66">
        <f t="shared" si="25"/>
        <v>1294205018.7069535</v>
      </c>
    </row>
    <row r="83" spans="1:31" s="67" customFormat="1" ht="26.4" customHeight="1" x14ac:dyDescent="0.35">
      <c r="A83" s="59">
        <f t="shared" si="29"/>
        <v>74</v>
      </c>
      <c r="B83" s="60" t="s">
        <v>90</v>
      </c>
      <c r="C83" s="73">
        <v>3141003</v>
      </c>
      <c r="D83" s="76">
        <v>1</v>
      </c>
      <c r="E83" s="63">
        <f t="shared" si="19"/>
        <v>78814471.650000006</v>
      </c>
      <c r="F83" s="63">
        <f t="shared" si="10"/>
        <v>76183491.75</v>
      </c>
      <c r="G83" s="63">
        <v>69117104.599999994</v>
      </c>
      <c r="H83" s="63">
        <v>7066387.1500000004</v>
      </c>
      <c r="I83" s="63">
        <v>34836591.850000001</v>
      </c>
      <c r="J83" s="63">
        <v>19868217.260000002</v>
      </c>
      <c r="K83" s="63">
        <v>643487.9</v>
      </c>
      <c r="L83" s="63">
        <v>1987492</v>
      </c>
      <c r="M83" s="63">
        <f t="shared" si="26"/>
        <v>37082145.399999999</v>
      </c>
      <c r="N83" s="63">
        <v>1529674.66</v>
      </c>
      <c r="O83" s="63">
        <v>1798150</v>
      </c>
      <c r="P83" s="63">
        <f t="shared" si="27"/>
        <v>33754320.740000002</v>
      </c>
      <c r="Q83" s="63">
        <v>20550712.5</v>
      </c>
      <c r="R83" s="63">
        <v>13203608.24</v>
      </c>
      <c r="S83" s="64">
        <v>3015104.4</v>
      </c>
      <c r="T83" s="65">
        <f t="shared" si="20"/>
        <v>118911721.45000002</v>
      </c>
      <c r="U83" s="63">
        <f t="shared" si="21"/>
        <v>111668562.19840904</v>
      </c>
      <c r="V83" s="63">
        <f t="shared" si="22"/>
        <v>111668562.19840904</v>
      </c>
      <c r="W83" s="63">
        <v>71275014.939337045</v>
      </c>
      <c r="X83" s="65">
        <f t="shared" si="28"/>
        <v>40393547.259071991</v>
      </c>
      <c r="Y83" s="63">
        <v>4675776</v>
      </c>
      <c r="Z83" s="63">
        <v>35717771.259071991</v>
      </c>
      <c r="AA83" s="63"/>
      <c r="AB83" s="65">
        <f t="shared" si="24"/>
        <v>71275014.939337045</v>
      </c>
      <c r="AC83" s="63"/>
      <c r="AD83" s="63">
        <v>37763730.799999997</v>
      </c>
      <c r="AE83" s="66">
        <f t="shared" si="25"/>
        <v>268344014.44840908</v>
      </c>
    </row>
    <row r="84" spans="1:31" s="67" customFormat="1" ht="36" x14ac:dyDescent="0.35">
      <c r="A84" s="59">
        <f t="shared" si="29"/>
        <v>75</v>
      </c>
      <c r="B84" s="60" t="s">
        <v>91</v>
      </c>
      <c r="C84" s="73">
        <v>3141004</v>
      </c>
      <c r="D84" s="76">
        <v>1</v>
      </c>
      <c r="E84" s="63">
        <f t="shared" si="19"/>
        <v>104283155.52000001</v>
      </c>
      <c r="F84" s="63">
        <f t="shared" si="10"/>
        <v>96899900.400000006</v>
      </c>
      <c r="G84" s="63">
        <v>87145489.109999999</v>
      </c>
      <c r="H84" s="63">
        <v>9754411.2899999991</v>
      </c>
      <c r="I84" s="63">
        <v>37168012.009999998</v>
      </c>
      <c r="J84" s="63">
        <v>4354588.83</v>
      </c>
      <c r="K84" s="63">
        <v>5236840.7200000007</v>
      </c>
      <c r="L84" s="63">
        <v>2146414.4</v>
      </c>
      <c r="M84" s="63">
        <f t="shared" si="26"/>
        <v>15656543.109999999</v>
      </c>
      <c r="N84" s="63">
        <v>2684851.87</v>
      </c>
      <c r="O84" s="63">
        <v>3046651.54</v>
      </c>
      <c r="P84" s="63">
        <f t="shared" si="27"/>
        <v>9925039.6999999993</v>
      </c>
      <c r="Q84" s="63">
        <v>21134.5</v>
      </c>
      <c r="R84" s="63">
        <v>9903905.1999999993</v>
      </c>
      <c r="S84" s="64">
        <v>1827336</v>
      </c>
      <c r="T84" s="65">
        <f t="shared" si="20"/>
        <v>121767034.63000001</v>
      </c>
      <c r="U84" s="63">
        <f t="shared" si="21"/>
        <v>224751880.46510524</v>
      </c>
      <c r="V84" s="63">
        <f t="shared" si="22"/>
        <v>224751880.46510524</v>
      </c>
      <c r="W84" s="63">
        <v>186980094.24222013</v>
      </c>
      <c r="X84" s="65">
        <f t="shared" si="28"/>
        <v>37771786.222885117</v>
      </c>
      <c r="Y84" s="63">
        <v>25815435.9635312</v>
      </c>
      <c r="Z84" s="63">
        <v>11956350.259353919</v>
      </c>
      <c r="AA84" s="63"/>
      <c r="AB84" s="65">
        <f t="shared" si="24"/>
        <v>186980094.24222013</v>
      </c>
      <c r="AC84" s="63"/>
      <c r="AD84" s="63"/>
      <c r="AE84" s="66">
        <f t="shared" si="25"/>
        <v>346518915.09510523</v>
      </c>
    </row>
    <row r="85" spans="1:31" s="67" customFormat="1" ht="24" customHeight="1" x14ac:dyDescent="0.35">
      <c r="A85" s="59">
        <f t="shared" si="29"/>
        <v>76</v>
      </c>
      <c r="B85" s="60" t="s">
        <v>92</v>
      </c>
      <c r="C85" s="73">
        <v>3141007</v>
      </c>
      <c r="D85" s="76">
        <v>1</v>
      </c>
      <c r="E85" s="63">
        <f t="shared" si="19"/>
        <v>204685232.20999998</v>
      </c>
      <c r="F85" s="63">
        <f t="shared" si="10"/>
        <v>190928818.07999998</v>
      </c>
      <c r="G85" s="63">
        <v>171967853.25999999</v>
      </c>
      <c r="H85" s="63">
        <v>18960964.82</v>
      </c>
      <c r="I85" s="63">
        <v>81687219.109999999</v>
      </c>
      <c r="J85" s="63">
        <v>9510138.1199999992</v>
      </c>
      <c r="K85" s="63">
        <v>9051541.4900000002</v>
      </c>
      <c r="L85" s="63">
        <v>4704872.6399999997</v>
      </c>
      <c r="M85" s="63">
        <f t="shared" si="26"/>
        <v>86443565.279999986</v>
      </c>
      <c r="N85" s="63">
        <v>5768818.46</v>
      </c>
      <c r="O85" s="63">
        <v>34523994.82</v>
      </c>
      <c r="P85" s="63">
        <f t="shared" si="27"/>
        <v>46150752</v>
      </c>
      <c r="Q85" s="63">
        <f>1645249.5+621370.5</f>
        <v>2266620</v>
      </c>
      <c r="R85" s="63">
        <v>43884132</v>
      </c>
      <c r="S85" s="64"/>
      <c r="T85" s="65">
        <f t="shared" si="20"/>
        <v>291128797.48999995</v>
      </c>
      <c r="U85" s="63">
        <f t="shared" si="21"/>
        <v>1001273938.196666</v>
      </c>
      <c r="V85" s="63">
        <f t="shared" si="22"/>
        <v>968615898.68666601</v>
      </c>
      <c r="W85" s="63">
        <v>926411623.66186607</v>
      </c>
      <c r="X85" s="65">
        <f t="shared" si="28"/>
        <v>42204275.024800003</v>
      </c>
      <c r="Y85" s="63">
        <v>7560496.0032000002</v>
      </c>
      <c r="Z85" s="63">
        <v>34643779.021600001</v>
      </c>
      <c r="AA85" s="63">
        <v>32658039.509999998</v>
      </c>
      <c r="AB85" s="65">
        <f t="shared" si="24"/>
        <v>959069663.17186606</v>
      </c>
      <c r="AC85" s="63"/>
      <c r="AD85" s="63"/>
      <c r="AE85" s="66">
        <f t="shared" si="25"/>
        <v>1292402735.686666</v>
      </c>
    </row>
    <row r="86" spans="1:31" s="67" customFormat="1" ht="29.25" customHeight="1" x14ac:dyDescent="0.35">
      <c r="A86" s="59">
        <f t="shared" si="29"/>
        <v>77</v>
      </c>
      <c r="B86" s="60" t="s">
        <v>93</v>
      </c>
      <c r="C86" s="73">
        <v>3148002</v>
      </c>
      <c r="D86" s="76">
        <v>1</v>
      </c>
      <c r="E86" s="63">
        <f t="shared" si="19"/>
        <v>0</v>
      </c>
      <c r="F86" s="63">
        <f t="shared" si="10"/>
        <v>0</v>
      </c>
      <c r="G86" s="63"/>
      <c r="H86" s="63"/>
      <c r="I86" s="63"/>
      <c r="J86" s="63"/>
      <c r="K86" s="63"/>
      <c r="L86" s="63"/>
      <c r="M86" s="63">
        <f t="shared" si="26"/>
        <v>110758227.42</v>
      </c>
      <c r="N86" s="63"/>
      <c r="O86" s="63">
        <v>9180282.4199999999</v>
      </c>
      <c r="P86" s="63">
        <f t="shared" si="27"/>
        <v>101577945</v>
      </c>
      <c r="Q86" s="63">
        <f>100372582.5+485950.5</f>
        <v>100858533</v>
      </c>
      <c r="R86" s="63">
        <v>719412</v>
      </c>
      <c r="S86" s="64"/>
      <c r="T86" s="65">
        <f t="shared" si="20"/>
        <v>110758227.42</v>
      </c>
      <c r="U86" s="63">
        <f t="shared" si="21"/>
        <v>267668390.02008</v>
      </c>
      <c r="V86" s="63">
        <f t="shared" si="22"/>
        <v>267668390.02008</v>
      </c>
      <c r="W86" s="63">
        <v>259369588.98648</v>
      </c>
      <c r="X86" s="65">
        <f t="shared" si="28"/>
        <v>8298801.0335999997</v>
      </c>
      <c r="Y86" s="63"/>
      <c r="Z86" s="63">
        <v>8298801.0335999997</v>
      </c>
      <c r="AA86" s="63"/>
      <c r="AB86" s="65">
        <f t="shared" si="24"/>
        <v>259369588.98648</v>
      </c>
      <c r="AC86" s="63"/>
      <c r="AD86" s="63"/>
      <c r="AE86" s="66">
        <f t="shared" si="25"/>
        <v>378426617.44007999</v>
      </c>
    </row>
    <row r="87" spans="1:31" s="67" customFormat="1" ht="36" x14ac:dyDescent="0.35">
      <c r="A87" s="59">
        <f t="shared" si="29"/>
        <v>78</v>
      </c>
      <c r="B87" s="60" t="s">
        <v>94</v>
      </c>
      <c r="C87" s="73">
        <v>3151001</v>
      </c>
      <c r="D87" s="76">
        <v>1</v>
      </c>
      <c r="E87" s="63">
        <f t="shared" si="19"/>
        <v>0</v>
      </c>
      <c r="F87" s="63">
        <f t="shared" si="10"/>
        <v>0</v>
      </c>
      <c r="G87" s="63"/>
      <c r="H87" s="63"/>
      <c r="I87" s="63"/>
      <c r="J87" s="63"/>
      <c r="K87" s="63"/>
      <c r="L87" s="63"/>
      <c r="M87" s="63">
        <f>O87+P87+N87</f>
        <v>62731944.400000006</v>
      </c>
      <c r="N87" s="63"/>
      <c r="O87" s="63">
        <f>40845536.84-49717.71-22135.4-2715834.33</f>
        <v>38057849.400000006</v>
      </c>
      <c r="P87" s="63">
        <f t="shared" si="27"/>
        <v>24674095</v>
      </c>
      <c r="Q87" s="63">
        <f>19855000+71860+4747235</f>
        <v>24674095</v>
      </c>
      <c r="R87" s="63"/>
      <c r="S87" s="64"/>
      <c r="T87" s="65">
        <f t="shared" si="20"/>
        <v>62731944.400000006</v>
      </c>
      <c r="U87" s="63">
        <f t="shared" si="21"/>
        <v>523468060.5168584</v>
      </c>
      <c r="V87" s="63">
        <f t="shared" si="22"/>
        <v>516069297.48485839</v>
      </c>
      <c r="W87" s="63">
        <v>401789105.64210385</v>
      </c>
      <c r="X87" s="65">
        <f t="shared" si="28"/>
        <v>114280191.84275457</v>
      </c>
      <c r="Y87" s="63">
        <v>100098306.7450621</v>
      </c>
      <c r="Z87" s="63">
        <v>14181885.097692478</v>
      </c>
      <c r="AA87" s="63">
        <v>7398763.0320000006</v>
      </c>
      <c r="AB87" s="65">
        <f t="shared" si="24"/>
        <v>409187868.67410386</v>
      </c>
      <c r="AC87" s="63"/>
      <c r="AD87" s="63"/>
      <c r="AE87" s="66">
        <f t="shared" si="25"/>
        <v>586200004.91685843</v>
      </c>
    </row>
    <row r="88" spans="1:31" s="67" customFormat="1" ht="39" customHeight="1" x14ac:dyDescent="0.35">
      <c r="A88" s="59">
        <f t="shared" si="29"/>
        <v>79</v>
      </c>
      <c r="B88" s="60" t="s">
        <v>95</v>
      </c>
      <c r="C88" s="73">
        <v>3241001</v>
      </c>
      <c r="D88" s="76">
        <v>1</v>
      </c>
      <c r="E88" s="63">
        <f t="shared" si="19"/>
        <v>313710529.07000005</v>
      </c>
      <c r="F88" s="63">
        <f t="shared" si="10"/>
        <v>310305896.10000002</v>
      </c>
      <c r="G88" s="63">
        <v>279815600.30000001</v>
      </c>
      <c r="H88" s="63">
        <v>30490295.800000001</v>
      </c>
      <c r="I88" s="63">
        <v>4043302.51</v>
      </c>
      <c r="J88" s="63">
        <v>138270160.18000001</v>
      </c>
      <c r="K88" s="63">
        <v>1078747.8500000001</v>
      </c>
      <c r="L88" s="63">
        <v>2325885.12</v>
      </c>
      <c r="M88" s="63">
        <f t="shared" si="26"/>
        <v>82969866.680000007</v>
      </c>
      <c r="N88" s="63"/>
      <c r="O88" s="63">
        <f>54513999.68+6538998</f>
        <v>61052997.68</v>
      </c>
      <c r="P88" s="63">
        <f t="shared" si="27"/>
        <v>21916869</v>
      </c>
      <c r="Q88" s="63">
        <v>694215</v>
      </c>
      <c r="R88" s="63">
        <f>20982850+239804</f>
        <v>21222654</v>
      </c>
      <c r="S88" s="64"/>
      <c r="T88" s="65">
        <f t="shared" si="20"/>
        <v>396680395.75000006</v>
      </c>
      <c r="U88" s="63">
        <f t="shared" si="21"/>
        <v>179992505.55795902</v>
      </c>
      <c r="V88" s="63">
        <f t="shared" si="22"/>
        <v>179992505.55795902</v>
      </c>
      <c r="W88" s="63">
        <v>145525277.80636796</v>
      </c>
      <c r="X88" s="65">
        <f t="shared" si="28"/>
        <v>34467227.751591049</v>
      </c>
      <c r="Y88" s="63">
        <v>11183266.004391043</v>
      </c>
      <c r="Z88" s="63">
        <v>23283961.747200005</v>
      </c>
      <c r="AA88" s="63"/>
      <c r="AB88" s="65">
        <f t="shared" si="24"/>
        <v>145525277.80636796</v>
      </c>
      <c r="AC88" s="63"/>
      <c r="AD88" s="63"/>
      <c r="AE88" s="66">
        <f t="shared" si="25"/>
        <v>576672901.30795908</v>
      </c>
    </row>
    <row r="89" spans="1:31" s="67" customFormat="1" ht="42" customHeight="1" x14ac:dyDescent="0.35">
      <c r="A89" s="59">
        <f t="shared" si="29"/>
        <v>80</v>
      </c>
      <c r="B89" s="60" t="s">
        <v>96</v>
      </c>
      <c r="C89" s="74" t="s">
        <v>164</v>
      </c>
      <c r="D89" s="76">
        <v>1</v>
      </c>
      <c r="E89" s="63">
        <f t="shared" si="19"/>
        <v>0</v>
      </c>
      <c r="F89" s="63">
        <f t="shared" si="10"/>
        <v>0</v>
      </c>
      <c r="G89" s="63"/>
      <c r="H89" s="63"/>
      <c r="I89" s="63"/>
      <c r="J89" s="63"/>
      <c r="K89" s="63"/>
      <c r="L89" s="63"/>
      <c r="M89" s="63">
        <f t="shared" si="26"/>
        <v>304651212.39999998</v>
      </c>
      <c r="N89" s="63"/>
      <c r="O89" s="63">
        <f>148827975.14+5359200+207437.36</f>
        <v>154394612.5</v>
      </c>
      <c r="P89" s="63">
        <f t="shared" si="27"/>
        <v>150256599.90000001</v>
      </c>
      <c r="Q89" s="63">
        <f>146380770-207222.6+4083052.5</f>
        <v>150256599.90000001</v>
      </c>
      <c r="R89" s="63"/>
      <c r="S89" s="64"/>
      <c r="T89" s="65">
        <f t="shared" si="20"/>
        <v>304651212.39999998</v>
      </c>
      <c r="U89" s="63">
        <f t="shared" si="21"/>
        <v>0</v>
      </c>
      <c r="V89" s="63">
        <f t="shared" si="22"/>
        <v>0</v>
      </c>
      <c r="W89" s="63"/>
      <c r="X89" s="65">
        <f t="shared" si="28"/>
        <v>0</v>
      </c>
      <c r="Y89" s="63"/>
      <c r="Z89" s="63"/>
      <c r="AA89" s="63"/>
      <c r="AB89" s="65">
        <f t="shared" si="24"/>
        <v>0</v>
      </c>
      <c r="AC89" s="63"/>
      <c r="AD89" s="63"/>
      <c r="AE89" s="66">
        <f t="shared" si="25"/>
        <v>304651212.39999998</v>
      </c>
    </row>
    <row r="90" spans="1:31" s="67" customFormat="1" ht="36" x14ac:dyDescent="0.35">
      <c r="A90" s="59">
        <f t="shared" si="29"/>
        <v>81</v>
      </c>
      <c r="B90" s="60" t="s">
        <v>97</v>
      </c>
      <c r="C90" s="73">
        <v>3101009</v>
      </c>
      <c r="D90" s="76"/>
      <c r="E90" s="63">
        <f t="shared" si="19"/>
        <v>80978700.859999985</v>
      </c>
      <c r="F90" s="63">
        <f t="shared" si="10"/>
        <v>78252475.049999997</v>
      </c>
      <c r="G90" s="63">
        <v>70147008.969999999</v>
      </c>
      <c r="H90" s="63">
        <v>8105466.0800000001</v>
      </c>
      <c r="I90" s="63">
        <v>22539826.440000001</v>
      </c>
      <c r="J90" s="63">
        <v>2676627.36</v>
      </c>
      <c r="K90" s="63">
        <v>1425524.85</v>
      </c>
      <c r="L90" s="63">
        <v>1300700.96</v>
      </c>
      <c r="M90" s="63">
        <f t="shared" si="26"/>
        <v>10223679.32</v>
      </c>
      <c r="N90" s="63">
        <v>1187399.92</v>
      </c>
      <c r="O90" s="63">
        <v>438480</v>
      </c>
      <c r="P90" s="63">
        <f t="shared" si="27"/>
        <v>8597799.4000000004</v>
      </c>
      <c r="Q90" s="63">
        <f>105672.5+92991.8</f>
        <v>198664.3</v>
      </c>
      <c r="R90" s="63">
        <f>7194120+1205015.1</f>
        <v>8399135.0999999996</v>
      </c>
      <c r="S90" s="64"/>
      <c r="T90" s="65">
        <f t="shared" si="20"/>
        <v>91202380.179999977</v>
      </c>
      <c r="U90" s="63">
        <f t="shared" si="21"/>
        <v>21639725.260413118</v>
      </c>
      <c r="V90" s="63">
        <f t="shared" si="22"/>
        <v>21639725.260413118</v>
      </c>
      <c r="W90" s="63"/>
      <c r="X90" s="65">
        <f t="shared" si="28"/>
        <v>21639725.260413118</v>
      </c>
      <c r="Y90" s="63"/>
      <c r="Z90" s="63">
        <v>21639725.260413118</v>
      </c>
      <c r="AA90" s="63"/>
      <c r="AB90" s="65">
        <f t="shared" si="24"/>
        <v>0</v>
      </c>
      <c r="AC90" s="63"/>
      <c r="AD90" s="63"/>
      <c r="AE90" s="66">
        <f t="shared" si="25"/>
        <v>112842105.44041309</v>
      </c>
    </row>
    <row r="91" spans="1:31" s="67" customFormat="1" ht="36" x14ac:dyDescent="0.35">
      <c r="A91" s="59">
        <f t="shared" si="29"/>
        <v>82</v>
      </c>
      <c r="B91" s="68" t="s">
        <v>98</v>
      </c>
      <c r="C91" s="73">
        <v>3107001</v>
      </c>
      <c r="D91" s="76"/>
      <c r="E91" s="63">
        <f t="shared" si="19"/>
        <v>0</v>
      </c>
      <c r="F91" s="63">
        <f t="shared" si="10"/>
        <v>0</v>
      </c>
      <c r="G91" s="63"/>
      <c r="H91" s="63"/>
      <c r="I91" s="63"/>
      <c r="J91" s="63"/>
      <c r="K91" s="63"/>
      <c r="L91" s="63"/>
      <c r="M91" s="63">
        <f t="shared" si="26"/>
        <v>76867500</v>
      </c>
      <c r="N91" s="63"/>
      <c r="O91" s="63"/>
      <c r="P91" s="63">
        <f t="shared" si="27"/>
        <v>76867500</v>
      </c>
      <c r="Q91" s="63">
        <v>76867500</v>
      </c>
      <c r="R91" s="63"/>
      <c r="S91" s="64"/>
      <c r="T91" s="65">
        <f t="shared" si="20"/>
        <v>76867500</v>
      </c>
      <c r="U91" s="63">
        <f t="shared" si="21"/>
        <v>0</v>
      </c>
      <c r="V91" s="63">
        <f t="shared" si="22"/>
        <v>0</v>
      </c>
      <c r="W91" s="63"/>
      <c r="X91" s="65">
        <f t="shared" si="28"/>
        <v>0</v>
      </c>
      <c r="Y91" s="63"/>
      <c r="Z91" s="63"/>
      <c r="AA91" s="63"/>
      <c r="AB91" s="65">
        <f t="shared" si="24"/>
        <v>0</v>
      </c>
      <c r="AC91" s="63"/>
      <c r="AD91" s="63"/>
      <c r="AE91" s="66">
        <f t="shared" si="25"/>
        <v>76867500</v>
      </c>
    </row>
    <row r="92" spans="1:31" s="67" customFormat="1" ht="36" x14ac:dyDescent="0.35">
      <c r="A92" s="59">
        <f t="shared" si="29"/>
        <v>83</v>
      </c>
      <c r="B92" s="60" t="s">
        <v>99</v>
      </c>
      <c r="C92" s="73">
        <v>3107002</v>
      </c>
      <c r="D92" s="76"/>
      <c r="E92" s="63">
        <f t="shared" si="19"/>
        <v>0</v>
      </c>
      <c r="F92" s="63">
        <f t="shared" ref="F92:F119" si="30">G92+H92</f>
        <v>0</v>
      </c>
      <c r="G92" s="63"/>
      <c r="H92" s="63"/>
      <c r="I92" s="63"/>
      <c r="J92" s="63"/>
      <c r="K92" s="63"/>
      <c r="L92" s="63"/>
      <c r="M92" s="63">
        <f t="shared" si="26"/>
        <v>58512095</v>
      </c>
      <c r="N92" s="63"/>
      <c r="O92" s="63"/>
      <c r="P92" s="63">
        <f t="shared" si="27"/>
        <v>58512095</v>
      </c>
      <c r="Q92" s="63">
        <v>58512095</v>
      </c>
      <c r="R92" s="63"/>
      <c r="S92" s="64"/>
      <c r="T92" s="65">
        <f t="shared" si="20"/>
        <v>58512095</v>
      </c>
      <c r="U92" s="63">
        <f t="shared" si="21"/>
        <v>0</v>
      </c>
      <c r="V92" s="63">
        <f t="shared" si="22"/>
        <v>0</v>
      </c>
      <c r="W92" s="63"/>
      <c r="X92" s="65">
        <f t="shared" si="28"/>
        <v>0</v>
      </c>
      <c r="Y92" s="63"/>
      <c r="Z92" s="63"/>
      <c r="AA92" s="63"/>
      <c r="AB92" s="65">
        <f t="shared" si="24"/>
        <v>0</v>
      </c>
      <c r="AC92" s="63"/>
      <c r="AD92" s="63"/>
      <c r="AE92" s="66">
        <f t="shared" si="25"/>
        <v>58512095</v>
      </c>
    </row>
    <row r="93" spans="1:31" s="67" customFormat="1" ht="36" x14ac:dyDescent="0.35">
      <c r="A93" s="59">
        <f t="shared" si="29"/>
        <v>84</v>
      </c>
      <c r="B93" s="60" t="s">
        <v>179</v>
      </c>
      <c r="C93" s="73">
        <v>3107003</v>
      </c>
      <c r="D93" s="76"/>
      <c r="E93" s="63">
        <f t="shared" si="19"/>
        <v>0</v>
      </c>
      <c r="F93" s="63">
        <f t="shared" si="30"/>
        <v>0</v>
      </c>
      <c r="G93" s="63"/>
      <c r="H93" s="63"/>
      <c r="I93" s="63"/>
      <c r="J93" s="63"/>
      <c r="K93" s="63"/>
      <c r="L93" s="63"/>
      <c r="M93" s="63">
        <f t="shared" si="26"/>
        <v>14631140</v>
      </c>
      <c r="N93" s="63"/>
      <c r="O93" s="63"/>
      <c r="P93" s="63">
        <f t="shared" si="27"/>
        <v>14631140</v>
      </c>
      <c r="Q93" s="63">
        <f>11819867+1711583+1099690</f>
        <v>14631140</v>
      </c>
      <c r="R93" s="63"/>
      <c r="S93" s="64"/>
      <c r="T93" s="65">
        <f t="shared" si="20"/>
        <v>14631140</v>
      </c>
      <c r="U93" s="63">
        <f t="shared" si="21"/>
        <v>0</v>
      </c>
      <c r="V93" s="63">
        <f t="shared" si="22"/>
        <v>0</v>
      </c>
      <c r="W93" s="63"/>
      <c r="X93" s="65">
        <f t="shared" si="28"/>
        <v>0</v>
      </c>
      <c r="Y93" s="63"/>
      <c r="Z93" s="63"/>
      <c r="AA93" s="63"/>
      <c r="AB93" s="65">
        <f t="shared" si="24"/>
        <v>0</v>
      </c>
      <c r="AC93" s="63"/>
      <c r="AD93" s="63"/>
      <c r="AE93" s="66">
        <f t="shared" si="25"/>
        <v>14631140</v>
      </c>
    </row>
    <row r="94" spans="1:31" s="67" customFormat="1" ht="36" x14ac:dyDescent="0.35">
      <c r="A94" s="59">
        <f t="shared" si="29"/>
        <v>85</v>
      </c>
      <c r="B94" s="60" t="s">
        <v>100</v>
      </c>
      <c r="C94" s="73">
        <v>3207001</v>
      </c>
      <c r="D94" s="76"/>
      <c r="E94" s="63">
        <f t="shared" si="19"/>
        <v>0</v>
      </c>
      <c r="F94" s="63">
        <f t="shared" si="30"/>
        <v>0</v>
      </c>
      <c r="G94" s="63"/>
      <c r="H94" s="63"/>
      <c r="I94" s="63"/>
      <c r="J94" s="63"/>
      <c r="K94" s="63"/>
      <c r="L94" s="63"/>
      <c r="M94" s="63">
        <f t="shared" si="26"/>
        <v>62204228</v>
      </c>
      <c r="N94" s="63"/>
      <c r="O94" s="63"/>
      <c r="P94" s="63">
        <f t="shared" si="27"/>
        <v>62204228</v>
      </c>
      <c r="Q94" s="63">
        <v>62204228</v>
      </c>
      <c r="R94" s="63"/>
      <c r="S94" s="64"/>
      <c r="T94" s="65">
        <f t="shared" si="20"/>
        <v>62204228</v>
      </c>
      <c r="U94" s="63">
        <f t="shared" si="21"/>
        <v>0</v>
      </c>
      <c r="V94" s="63">
        <f t="shared" si="22"/>
        <v>0</v>
      </c>
      <c r="W94" s="63"/>
      <c r="X94" s="65">
        <f t="shared" si="28"/>
        <v>0</v>
      </c>
      <c r="Y94" s="63"/>
      <c r="Z94" s="63"/>
      <c r="AA94" s="63"/>
      <c r="AB94" s="65">
        <f t="shared" si="24"/>
        <v>0</v>
      </c>
      <c r="AC94" s="63"/>
      <c r="AD94" s="63"/>
      <c r="AE94" s="66">
        <f t="shared" si="25"/>
        <v>62204228</v>
      </c>
    </row>
    <row r="95" spans="1:31" s="67" customFormat="1" ht="36" x14ac:dyDescent="0.35">
      <c r="A95" s="59">
        <f t="shared" si="29"/>
        <v>86</v>
      </c>
      <c r="B95" s="60" t="s">
        <v>101</v>
      </c>
      <c r="C95" s="73">
        <v>4346004</v>
      </c>
      <c r="D95" s="76">
        <v>1</v>
      </c>
      <c r="E95" s="63">
        <f t="shared" si="19"/>
        <v>54791003.339999996</v>
      </c>
      <c r="F95" s="63">
        <f t="shared" si="30"/>
        <v>53182693.259999998</v>
      </c>
      <c r="G95" s="63">
        <v>48222465.890000001</v>
      </c>
      <c r="H95" s="63">
        <v>4960227.37</v>
      </c>
      <c r="I95" s="63">
        <v>27712263.260000002</v>
      </c>
      <c r="J95" s="63">
        <v>10254462.85</v>
      </c>
      <c r="K95" s="63"/>
      <c r="L95" s="63">
        <v>1608310.08</v>
      </c>
      <c r="M95" s="63">
        <f t="shared" si="26"/>
        <v>5870789.1799999997</v>
      </c>
      <c r="N95" s="63">
        <v>1082852.68</v>
      </c>
      <c r="O95" s="63">
        <v>1308256.3999999999</v>
      </c>
      <c r="P95" s="63">
        <f t="shared" si="27"/>
        <v>3479680.1</v>
      </c>
      <c r="Q95" s="63">
        <v>1645179.5</v>
      </c>
      <c r="R95" s="63">
        <v>1834500.6</v>
      </c>
      <c r="S95" s="64"/>
      <c r="T95" s="65">
        <f t="shared" si="20"/>
        <v>60661792.519999996</v>
      </c>
      <c r="U95" s="63">
        <f t="shared" si="21"/>
        <v>93998955.15805012</v>
      </c>
      <c r="V95" s="63">
        <f t="shared" si="22"/>
        <v>91940905.276450127</v>
      </c>
      <c r="W95" s="63">
        <v>61837411.984206297</v>
      </c>
      <c r="X95" s="65">
        <f t="shared" si="28"/>
        <v>30103493.292243838</v>
      </c>
      <c r="Y95" s="63">
        <v>15000338.560816001</v>
      </c>
      <c r="Z95" s="63">
        <v>15103154.731427839</v>
      </c>
      <c r="AA95" s="63">
        <v>2058049.8816</v>
      </c>
      <c r="AB95" s="65">
        <f t="shared" si="24"/>
        <v>63895461.865806296</v>
      </c>
      <c r="AC95" s="63"/>
      <c r="AD95" s="63"/>
      <c r="AE95" s="66">
        <f t="shared" si="25"/>
        <v>154660747.6780501</v>
      </c>
    </row>
    <row r="96" spans="1:31" s="67" customFormat="1" ht="36" x14ac:dyDescent="0.35">
      <c r="A96" s="59">
        <f t="shared" si="29"/>
        <v>87</v>
      </c>
      <c r="B96" s="60" t="s">
        <v>102</v>
      </c>
      <c r="C96" s="73">
        <v>3131001</v>
      </c>
      <c r="D96" s="76"/>
      <c r="E96" s="63">
        <f t="shared" si="19"/>
        <v>12811195.790000001</v>
      </c>
      <c r="F96" s="63">
        <f t="shared" si="30"/>
        <v>12116375.460000001</v>
      </c>
      <c r="G96" s="63">
        <v>11017307.98</v>
      </c>
      <c r="H96" s="63">
        <v>1099067.48</v>
      </c>
      <c r="I96" s="63">
        <v>9068621.2100000009</v>
      </c>
      <c r="J96" s="63">
        <v>1060555.1299999999</v>
      </c>
      <c r="K96" s="63">
        <v>170491.85</v>
      </c>
      <c r="L96" s="63">
        <v>524328.48</v>
      </c>
      <c r="M96" s="63">
        <f t="shared" si="26"/>
        <v>7688180.4299999997</v>
      </c>
      <c r="N96" s="63">
        <v>988821.43</v>
      </c>
      <c r="O96" s="63">
        <v>721461</v>
      </c>
      <c r="P96" s="63">
        <f t="shared" si="27"/>
        <v>5977898</v>
      </c>
      <c r="Q96" s="63">
        <v>5857996</v>
      </c>
      <c r="R96" s="63">
        <v>119902</v>
      </c>
      <c r="S96" s="64"/>
      <c r="T96" s="65">
        <f t="shared" si="20"/>
        <v>20499376.219999999</v>
      </c>
      <c r="U96" s="63">
        <f t="shared" si="21"/>
        <v>6664851.1104000006</v>
      </c>
      <c r="V96" s="63">
        <f t="shared" si="22"/>
        <v>6664851.1104000006</v>
      </c>
      <c r="W96" s="63"/>
      <c r="X96" s="65">
        <f t="shared" si="28"/>
        <v>6664851.1104000006</v>
      </c>
      <c r="Y96" s="63"/>
      <c r="Z96" s="63">
        <v>6664851.1104000006</v>
      </c>
      <c r="AA96" s="63"/>
      <c r="AB96" s="65">
        <f t="shared" si="24"/>
        <v>0</v>
      </c>
      <c r="AC96" s="63"/>
      <c r="AD96" s="63"/>
      <c r="AE96" s="66">
        <f t="shared" si="25"/>
        <v>27164227.330399998</v>
      </c>
    </row>
    <row r="97" spans="1:31" s="67" customFormat="1" ht="36" x14ac:dyDescent="0.35">
      <c r="A97" s="59">
        <f t="shared" si="29"/>
        <v>88</v>
      </c>
      <c r="B97" s="60" t="s">
        <v>103</v>
      </c>
      <c r="C97" s="73">
        <v>3310001</v>
      </c>
      <c r="D97" s="76"/>
      <c r="E97" s="63">
        <f t="shared" si="19"/>
        <v>0</v>
      </c>
      <c r="F97" s="63">
        <f t="shared" si="30"/>
        <v>0</v>
      </c>
      <c r="G97" s="63"/>
      <c r="H97" s="63"/>
      <c r="I97" s="63"/>
      <c r="J97" s="63"/>
      <c r="K97" s="63"/>
      <c r="L97" s="63"/>
      <c r="M97" s="63">
        <f t="shared" si="26"/>
        <v>0</v>
      </c>
      <c r="N97" s="63"/>
      <c r="O97" s="63">
        <v>0</v>
      </c>
      <c r="P97" s="63">
        <f t="shared" si="27"/>
        <v>0</v>
      </c>
      <c r="Q97" s="63"/>
      <c r="R97" s="63"/>
      <c r="S97" s="64"/>
      <c r="T97" s="65">
        <f t="shared" si="20"/>
        <v>0</v>
      </c>
      <c r="U97" s="63">
        <f t="shared" si="21"/>
        <v>0</v>
      </c>
      <c r="V97" s="63">
        <f t="shared" si="22"/>
        <v>0</v>
      </c>
      <c r="W97" s="63"/>
      <c r="X97" s="65">
        <f t="shared" si="28"/>
        <v>0</v>
      </c>
      <c r="Y97" s="63"/>
      <c r="Z97" s="63"/>
      <c r="AA97" s="63"/>
      <c r="AB97" s="65">
        <f t="shared" si="24"/>
        <v>0</v>
      </c>
      <c r="AC97" s="63">
        <v>427867673.39999998</v>
      </c>
      <c r="AD97" s="63"/>
      <c r="AE97" s="66">
        <f t="shared" si="25"/>
        <v>427867673.39999998</v>
      </c>
    </row>
    <row r="98" spans="1:31" s="67" customFormat="1" x14ac:dyDescent="0.35">
      <c r="A98" s="59">
        <f t="shared" si="29"/>
        <v>89</v>
      </c>
      <c r="B98" s="60" t="s">
        <v>125</v>
      </c>
      <c r="C98" s="73" t="s">
        <v>126</v>
      </c>
      <c r="D98" s="76">
        <v>1</v>
      </c>
      <c r="E98" s="63">
        <f t="shared" si="19"/>
        <v>0</v>
      </c>
      <c r="F98" s="63">
        <f t="shared" si="30"/>
        <v>0</v>
      </c>
      <c r="G98" s="63"/>
      <c r="H98" s="63"/>
      <c r="I98" s="63"/>
      <c r="J98" s="63"/>
      <c r="K98" s="63"/>
      <c r="L98" s="63"/>
      <c r="M98" s="63">
        <f t="shared" si="26"/>
        <v>7638576.1900000004</v>
      </c>
      <c r="N98" s="63"/>
      <c r="O98" s="63">
        <v>7638576.1900000004</v>
      </c>
      <c r="P98" s="63">
        <f t="shared" si="27"/>
        <v>0</v>
      </c>
      <c r="Q98" s="63"/>
      <c r="R98" s="63"/>
      <c r="S98" s="64"/>
      <c r="T98" s="65">
        <f t="shared" si="20"/>
        <v>7638576.1900000004</v>
      </c>
      <c r="U98" s="63">
        <f t="shared" si="21"/>
        <v>35669699.72792016</v>
      </c>
      <c r="V98" s="63">
        <f t="shared" si="22"/>
        <v>35669699.72792016</v>
      </c>
      <c r="W98" s="63"/>
      <c r="X98" s="65">
        <f t="shared" si="28"/>
        <v>35669699.72792016</v>
      </c>
      <c r="Y98" s="63">
        <v>10923314.102399999</v>
      </c>
      <c r="Z98" s="63">
        <v>24746385.625520162</v>
      </c>
      <c r="AA98" s="63"/>
      <c r="AB98" s="65">
        <f t="shared" si="24"/>
        <v>0</v>
      </c>
      <c r="AC98" s="63"/>
      <c r="AD98" s="63"/>
      <c r="AE98" s="66">
        <f t="shared" si="25"/>
        <v>43308275.917920157</v>
      </c>
    </row>
    <row r="99" spans="1:31" s="67" customFormat="1" ht="36" x14ac:dyDescent="0.35">
      <c r="A99" s="59">
        <f t="shared" si="29"/>
        <v>90</v>
      </c>
      <c r="B99" s="60" t="s">
        <v>104</v>
      </c>
      <c r="C99" s="73">
        <v>1343005</v>
      </c>
      <c r="D99" s="76">
        <v>1</v>
      </c>
      <c r="E99" s="63">
        <f t="shared" si="19"/>
        <v>45962271.879999995</v>
      </c>
      <c r="F99" s="63">
        <f t="shared" si="30"/>
        <v>44867337.039999999</v>
      </c>
      <c r="G99" s="63">
        <v>40582553</v>
      </c>
      <c r="H99" s="63">
        <v>4284784.04</v>
      </c>
      <c r="I99" s="63">
        <v>14464644.35</v>
      </c>
      <c r="J99" s="63">
        <v>13008511.449999999</v>
      </c>
      <c r="K99" s="63">
        <v>305622.8</v>
      </c>
      <c r="L99" s="63">
        <v>789312.04</v>
      </c>
      <c r="M99" s="63">
        <f t="shared" si="26"/>
        <v>2748822.8</v>
      </c>
      <c r="N99" s="63">
        <v>550633.52</v>
      </c>
      <c r="O99" s="63">
        <v>53443.6</v>
      </c>
      <c r="P99" s="63">
        <f t="shared" si="27"/>
        <v>2144745.6799999997</v>
      </c>
      <c r="Q99" s="63">
        <v>70448</v>
      </c>
      <c r="R99" s="63">
        <v>2074297.68</v>
      </c>
      <c r="S99" s="64">
        <v>12313461.960000001</v>
      </c>
      <c r="T99" s="65">
        <f t="shared" si="20"/>
        <v>61024556.639999993</v>
      </c>
      <c r="U99" s="63">
        <f t="shared" si="21"/>
        <v>34270568.144400001</v>
      </c>
      <c r="V99" s="63">
        <f t="shared" si="22"/>
        <v>34270568.144400001</v>
      </c>
      <c r="W99" s="63">
        <v>20595871.584400002</v>
      </c>
      <c r="X99" s="65">
        <f t="shared" si="28"/>
        <v>13674696.559999999</v>
      </c>
      <c r="Y99" s="63">
        <v>311718.39999999997</v>
      </c>
      <c r="Z99" s="63">
        <v>13362978.159999998</v>
      </c>
      <c r="AA99" s="63"/>
      <c r="AB99" s="65">
        <f t="shared" si="24"/>
        <v>20595871.584400002</v>
      </c>
      <c r="AC99" s="63">
        <v>8992269</v>
      </c>
      <c r="AD99" s="63"/>
      <c r="AE99" s="66">
        <f t="shared" si="25"/>
        <v>104287393.78439999</v>
      </c>
    </row>
    <row r="100" spans="1:31" s="67" customFormat="1" ht="36" x14ac:dyDescent="0.35">
      <c r="A100" s="59">
        <f t="shared" si="29"/>
        <v>91</v>
      </c>
      <c r="B100" s="75" t="s">
        <v>105</v>
      </c>
      <c r="C100" s="73">
        <v>1340004</v>
      </c>
      <c r="D100" s="76">
        <v>1</v>
      </c>
      <c r="E100" s="63">
        <f t="shared" si="19"/>
        <v>155247233.61000001</v>
      </c>
      <c r="F100" s="63">
        <f t="shared" si="30"/>
        <v>150192000.09</v>
      </c>
      <c r="G100" s="63">
        <v>136663756.71000001</v>
      </c>
      <c r="H100" s="63">
        <v>13528243.380000001</v>
      </c>
      <c r="I100" s="63">
        <v>66364373.829999998</v>
      </c>
      <c r="J100" s="63">
        <v>56517142.469999999</v>
      </c>
      <c r="K100" s="63">
        <v>1423615.75</v>
      </c>
      <c r="L100" s="63">
        <v>3631617.77</v>
      </c>
      <c r="M100" s="63">
        <f t="shared" si="26"/>
        <v>48325114.82</v>
      </c>
      <c r="N100" s="63">
        <v>2980306.62</v>
      </c>
      <c r="O100" s="63"/>
      <c r="P100" s="63">
        <f t="shared" si="27"/>
        <v>45344808.200000003</v>
      </c>
      <c r="Q100" s="63">
        <f>18830257+923320+2769960</f>
        <v>22523537</v>
      </c>
      <c r="R100" s="63">
        <v>22821271.199999999</v>
      </c>
      <c r="S100" s="64">
        <v>29420145.960000001</v>
      </c>
      <c r="T100" s="65">
        <f t="shared" si="20"/>
        <v>232992494.39000002</v>
      </c>
      <c r="U100" s="63">
        <f t="shared" si="21"/>
        <v>94041240.792871922</v>
      </c>
      <c r="V100" s="63">
        <f t="shared" si="22"/>
        <v>94041240.792871922</v>
      </c>
      <c r="W100" s="63">
        <v>68362962.667623922</v>
      </c>
      <c r="X100" s="65">
        <f t="shared" si="28"/>
        <v>25678278.125247993</v>
      </c>
      <c r="Y100" s="63">
        <v>11785293.407999998</v>
      </c>
      <c r="Z100" s="63">
        <v>13892984.717247996</v>
      </c>
      <c r="AA100" s="63"/>
      <c r="AB100" s="65">
        <f t="shared" si="24"/>
        <v>68362962.667623922</v>
      </c>
      <c r="AC100" s="63">
        <v>39006743</v>
      </c>
      <c r="AD100" s="63"/>
      <c r="AE100" s="66">
        <f t="shared" si="25"/>
        <v>366040478.18287194</v>
      </c>
    </row>
    <row r="101" spans="1:31" s="67" customFormat="1" ht="26.25" customHeight="1" x14ac:dyDescent="0.35">
      <c r="A101" s="59">
        <f t="shared" si="29"/>
        <v>92</v>
      </c>
      <c r="B101" s="68" t="s">
        <v>106</v>
      </c>
      <c r="C101" s="73">
        <v>1343001</v>
      </c>
      <c r="D101" s="76">
        <v>1</v>
      </c>
      <c r="E101" s="63">
        <f t="shared" si="19"/>
        <v>82137563.099999994</v>
      </c>
      <c r="F101" s="63">
        <f t="shared" si="30"/>
        <v>80922620.25</v>
      </c>
      <c r="G101" s="63">
        <v>72944501.849999994</v>
      </c>
      <c r="H101" s="63">
        <v>7978118.4000000004</v>
      </c>
      <c r="I101" s="63">
        <v>22387420.440000001</v>
      </c>
      <c r="J101" s="63">
        <v>17279277.600000001</v>
      </c>
      <c r="K101" s="63"/>
      <c r="L101" s="63">
        <v>1214942.8500000001</v>
      </c>
      <c r="M101" s="63">
        <f t="shared" si="26"/>
        <v>15371028.68</v>
      </c>
      <c r="N101" s="63">
        <v>66957.52</v>
      </c>
      <c r="O101" s="63">
        <v>1424340</v>
      </c>
      <c r="P101" s="63">
        <f t="shared" si="27"/>
        <v>13879731.16</v>
      </c>
      <c r="Q101" s="63">
        <f>2787572+738656</f>
        <v>3526228</v>
      </c>
      <c r="R101" s="63">
        <v>10353503.16</v>
      </c>
      <c r="S101" s="64">
        <v>8223012</v>
      </c>
      <c r="T101" s="65">
        <f t="shared" si="20"/>
        <v>105731603.78</v>
      </c>
      <c r="U101" s="63">
        <f t="shared" si="21"/>
        <v>131531518.54276754</v>
      </c>
      <c r="V101" s="63">
        <f t="shared" si="22"/>
        <v>131531518.54276754</v>
      </c>
      <c r="W101" s="63">
        <v>113321147.92897554</v>
      </c>
      <c r="X101" s="65">
        <f t="shared" si="28"/>
        <v>18210370.613792002</v>
      </c>
      <c r="Y101" s="63"/>
      <c r="Z101" s="63">
        <v>18210370.613792002</v>
      </c>
      <c r="AA101" s="63"/>
      <c r="AB101" s="65">
        <f t="shared" si="24"/>
        <v>113321147.92897554</v>
      </c>
      <c r="AC101" s="63">
        <v>15342741</v>
      </c>
      <c r="AD101" s="63"/>
      <c r="AE101" s="66">
        <f t="shared" si="25"/>
        <v>252605863.32276756</v>
      </c>
    </row>
    <row r="102" spans="1:31" s="67" customFormat="1" x14ac:dyDescent="0.35">
      <c r="A102" s="59">
        <f t="shared" si="29"/>
        <v>93</v>
      </c>
      <c r="B102" s="68" t="s">
        <v>107</v>
      </c>
      <c r="C102" s="73">
        <v>1343002</v>
      </c>
      <c r="D102" s="76">
        <v>1</v>
      </c>
      <c r="E102" s="63">
        <f t="shared" si="19"/>
        <v>113167877.40000001</v>
      </c>
      <c r="F102" s="63">
        <f t="shared" si="30"/>
        <v>111847120.05000001</v>
      </c>
      <c r="G102" s="63">
        <v>100510087.43000001</v>
      </c>
      <c r="H102" s="63">
        <v>11337032.619999999</v>
      </c>
      <c r="I102" s="63">
        <v>25765260.649999999</v>
      </c>
      <c r="J102" s="63">
        <v>16235961.66</v>
      </c>
      <c r="K102" s="63"/>
      <c r="L102" s="63">
        <v>1320757.3500000001</v>
      </c>
      <c r="M102" s="63">
        <f t="shared" si="26"/>
        <v>12231252.52</v>
      </c>
      <c r="N102" s="63">
        <v>571394.49</v>
      </c>
      <c r="O102" s="63">
        <v>1353821</v>
      </c>
      <c r="P102" s="63">
        <f t="shared" si="27"/>
        <v>10306037.029999999</v>
      </c>
      <c r="Q102" s="63">
        <v>6533133.3499999996</v>
      </c>
      <c r="R102" s="63">
        <v>3772903.68</v>
      </c>
      <c r="S102" s="64">
        <v>20252973.960000001</v>
      </c>
      <c r="T102" s="65">
        <f t="shared" si="20"/>
        <v>145652103.88</v>
      </c>
      <c r="U102" s="63">
        <f t="shared" si="21"/>
        <v>104798186.24937668</v>
      </c>
      <c r="V102" s="63">
        <f t="shared" si="22"/>
        <v>104798186.24937668</v>
      </c>
      <c r="W102" s="63">
        <v>83812109.145530298</v>
      </c>
      <c r="X102" s="65">
        <f t="shared" si="28"/>
        <v>20986077.103846394</v>
      </c>
      <c r="Y102" s="63">
        <v>5418055.4399999995</v>
      </c>
      <c r="Z102" s="63">
        <v>15568021.663846396</v>
      </c>
      <c r="AA102" s="63"/>
      <c r="AB102" s="65">
        <f t="shared" si="24"/>
        <v>83812109.145530298</v>
      </c>
      <c r="AC102" s="63">
        <v>16539858.9</v>
      </c>
      <c r="AD102" s="63">
        <v>10905460.800000001</v>
      </c>
      <c r="AE102" s="66">
        <f t="shared" si="25"/>
        <v>277895609.8293767</v>
      </c>
    </row>
    <row r="103" spans="1:31" s="67" customFormat="1" ht="36" x14ac:dyDescent="0.35">
      <c r="A103" s="59">
        <f t="shared" si="29"/>
        <v>94</v>
      </c>
      <c r="B103" s="60" t="s">
        <v>108</v>
      </c>
      <c r="C103" s="73">
        <v>1343303</v>
      </c>
      <c r="D103" s="76">
        <v>1</v>
      </c>
      <c r="E103" s="63">
        <f t="shared" si="19"/>
        <v>298229451.60000002</v>
      </c>
      <c r="F103" s="63">
        <f t="shared" si="30"/>
        <v>294312782.55000001</v>
      </c>
      <c r="G103" s="63">
        <v>263812722.25</v>
      </c>
      <c r="H103" s="63">
        <v>30500060.300000001</v>
      </c>
      <c r="I103" s="63">
        <v>51610503.210000001</v>
      </c>
      <c r="J103" s="63">
        <v>39598668.170000002</v>
      </c>
      <c r="K103" s="63">
        <v>1089498</v>
      </c>
      <c r="L103" s="63">
        <v>2827171.05</v>
      </c>
      <c r="M103" s="63">
        <f t="shared" si="26"/>
        <v>47615122.509999998</v>
      </c>
      <c r="N103" s="63">
        <v>2772908.8</v>
      </c>
      <c r="O103" s="63">
        <v>5436955.21</v>
      </c>
      <c r="P103" s="63">
        <f t="shared" si="27"/>
        <v>39405258.5</v>
      </c>
      <c r="Q103" s="63">
        <f>21044798.01+5171284.49</f>
        <v>26216082.5</v>
      </c>
      <c r="R103" s="63">
        <v>13189176</v>
      </c>
      <c r="S103" s="64">
        <v>39689552.039999999</v>
      </c>
      <c r="T103" s="65">
        <f t="shared" si="20"/>
        <v>385534126.15000004</v>
      </c>
      <c r="U103" s="63">
        <f t="shared" si="21"/>
        <v>266873159.69464615</v>
      </c>
      <c r="V103" s="63">
        <f t="shared" si="22"/>
        <v>266873159.69464615</v>
      </c>
      <c r="W103" s="63">
        <v>190142705.66180936</v>
      </c>
      <c r="X103" s="65">
        <f t="shared" si="28"/>
        <v>76730454.032836795</v>
      </c>
      <c r="Y103" s="63">
        <v>25728470.24272</v>
      </c>
      <c r="Z103" s="63">
        <v>51001983.790116802</v>
      </c>
      <c r="AA103" s="63"/>
      <c r="AB103" s="65">
        <f t="shared" si="24"/>
        <v>190142705.66180936</v>
      </c>
      <c r="AC103" s="63">
        <v>35107402</v>
      </c>
      <c r="AD103" s="63"/>
      <c r="AE103" s="66">
        <f t="shared" si="25"/>
        <v>687514687.84464622</v>
      </c>
    </row>
    <row r="104" spans="1:31" s="67" customFormat="1" x14ac:dyDescent="0.35">
      <c r="A104" s="59">
        <f t="shared" si="29"/>
        <v>95</v>
      </c>
      <c r="B104" s="60" t="s">
        <v>109</v>
      </c>
      <c r="C104" s="73">
        <v>1340011</v>
      </c>
      <c r="D104" s="76">
        <v>1</v>
      </c>
      <c r="E104" s="63">
        <f t="shared" si="19"/>
        <v>117224764.75</v>
      </c>
      <c r="F104" s="63">
        <f t="shared" si="30"/>
        <v>115880943.75</v>
      </c>
      <c r="G104" s="63">
        <v>103831448.65000001</v>
      </c>
      <c r="H104" s="63">
        <v>12049495.1</v>
      </c>
      <c r="I104" s="63">
        <v>18118434.460000001</v>
      </c>
      <c r="J104" s="63">
        <v>14081986.439999999</v>
      </c>
      <c r="K104" s="63">
        <v>373854.75</v>
      </c>
      <c r="L104" s="63">
        <v>969966.25</v>
      </c>
      <c r="M104" s="63">
        <f t="shared" si="26"/>
        <v>6217439.209999999</v>
      </c>
      <c r="N104" s="63">
        <v>61557.72</v>
      </c>
      <c r="O104" s="63">
        <v>31988.049999999996</v>
      </c>
      <c r="P104" s="63">
        <f t="shared" si="27"/>
        <v>6123893.4399999995</v>
      </c>
      <c r="Q104" s="63">
        <f>6177541.38-1128765.62</f>
        <v>5048775.76</v>
      </c>
      <c r="R104" s="63">
        <v>1075117.68</v>
      </c>
      <c r="S104" s="64">
        <v>6547953.96</v>
      </c>
      <c r="T104" s="65">
        <f t="shared" si="20"/>
        <v>129990157.91999999</v>
      </c>
      <c r="U104" s="63">
        <f t="shared" si="21"/>
        <v>88535503.067248389</v>
      </c>
      <c r="V104" s="63">
        <f t="shared" si="22"/>
        <v>88535503.067248389</v>
      </c>
      <c r="W104" s="63">
        <v>67862787.709408388</v>
      </c>
      <c r="X104" s="65">
        <f t="shared" si="28"/>
        <v>20672715.357840002</v>
      </c>
      <c r="Y104" s="63"/>
      <c r="Z104" s="63">
        <v>20672715.357840002</v>
      </c>
      <c r="AA104" s="63"/>
      <c r="AB104" s="65">
        <f t="shared" si="24"/>
        <v>67862787.709408388</v>
      </c>
      <c r="AC104" s="63">
        <v>15622718.1</v>
      </c>
      <c r="AD104" s="63"/>
      <c r="AE104" s="66">
        <f t="shared" si="25"/>
        <v>234148379.08724836</v>
      </c>
    </row>
    <row r="105" spans="1:31" s="67" customFormat="1" ht="36" x14ac:dyDescent="0.35">
      <c r="A105" s="59">
        <f t="shared" si="29"/>
        <v>96</v>
      </c>
      <c r="B105" s="68" t="s">
        <v>110</v>
      </c>
      <c r="C105" s="73">
        <v>1340013</v>
      </c>
      <c r="D105" s="76">
        <v>1</v>
      </c>
      <c r="E105" s="63">
        <f t="shared" si="19"/>
        <v>166856028.43000001</v>
      </c>
      <c r="F105" s="63">
        <f t="shared" si="30"/>
        <v>165042158.19</v>
      </c>
      <c r="G105" s="63">
        <v>148106456.83000001</v>
      </c>
      <c r="H105" s="63">
        <v>16935701.359999999</v>
      </c>
      <c r="I105" s="63">
        <v>34319468.829999998</v>
      </c>
      <c r="J105" s="63">
        <v>20747346.670000002</v>
      </c>
      <c r="K105" s="63"/>
      <c r="L105" s="63">
        <v>1813870.24</v>
      </c>
      <c r="M105" s="63">
        <f t="shared" si="26"/>
        <v>21928293.630000003</v>
      </c>
      <c r="N105" s="63">
        <v>1507053.03</v>
      </c>
      <c r="O105" s="63">
        <f>635230.2+437158.4</f>
        <v>1072388.6000000001</v>
      </c>
      <c r="P105" s="63">
        <f t="shared" si="27"/>
        <v>19348852</v>
      </c>
      <c r="Q105" s="63">
        <v>11135565</v>
      </c>
      <c r="R105" s="63">
        <v>8213287</v>
      </c>
      <c r="S105" s="64">
        <v>33406254</v>
      </c>
      <c r="T105" s="65">
        <f t="shared" si="20"/>
        <v>222190576.06</v>
      </c>
      <c r="U105" s="63">
        <f t="shared" si="21"/>
        <v>137185118.50247788</v>
      </c>
      <c r="V105" s="63">
        <f t="shared" si="22"/>
        <v>137185118.50247788</v>
      </c>
      <c r="W105" s="63">
        <v>79984306.042203337</v>
      </c>
      <c r="X105" s="65">
        <f t="shared" si="28"/>
        <v>57200812.460274562</v>
      </c>
      <c r="Y105" s="63">
        <v>5135897.5741920006</v>
      </c>
      <c r="Z105" s="63">
        <v>52064914.88608256</v>
      </c>
      <c r="AA105" s="63"/>
      <c r="AB105" s="65">
        <f t="shared" si="24"/>
        <v>79984306.042203337</v>
      </c>
      <c r="AC105" s="63">
        <v>27095977.800000001</v>
      </c>
      <c r="AD105" s="63"/>
      <c r="AE105" s="66">
        <f t="shared" si="25"/>
        <v>386471672.3624779</v>
      </c>
    </row>
    <row r="106" spans="1:31" s="67" customFormat="1" x14ac:dyDescent="0.35">
      <c r="A106" s="59">
        <f t="shared" si="29"/>
        <v>97</v>
      </c>
      <c r="B106" s="68" t="s">
        <v>111</v>
      </c>
      <c r="C106" s="73">
        <v>1340014</v>
      </c>
      <c r="D106" s="76">
        <v>1</v>
      </c>
      <c r="E106" s="63">
        <f t="shared" ref="E106:E120" si="31">F106+K106+L106</f>
        <v>296222812.53999996</v>
      </c>
      <c r="F106" s="63">
        <f t="shared" si="30"/>
        <v>290764196.80000001</v>
      </c>
      <c r="G106" s="63">
        <v>261831032.53999999</v>
      </c>
      <c r="H106" s="63">
        <v>28933164.260000002</v>
      </c>
      <c r="I106" s="63">
        <v>78505839.230000004</v>
      </c>
      <c r="J106" s="63">
        <v>55584438.909999996</v>
      </c>
      <c r="K106" s="63">
        <v>1325555.8999999999</v>
      </c>
      <c r="L106" s="63">
        <v>4133059.84</v>
      </c>
      <c r="M106" s="63">
        <f t="shared" si="26"/>
        <v>36049923.140000001</v>
      </c>
      <c r="N106" s="63">
        <v>2314921.4300000002</v>
      </c>
      <c r="O106" s="63">
        <v>6555887.21</v>
      </c>
      <c r="P106" s="63">
        <f t="shared" si="27"/>
        <v>27179114.5</v>
      </c>
      <c r="Q106" s="63">
        <v>4397734.5</v>
      </c>
      <c r="R106" s="63">
        <v>22781380</v>
      </c>
      <c r="S106" s="64">
        <v>12974085.6</v>
      </c>
      <c r="T106" s="65">
        <f t="shared" ref="T106:T119" si="32">E106+M106+S106</f>
        <v>345246821.27999997</v>
      </c>
      <c r="U106" s="63">
        <f t="shared" ref="U106:U119" si="33">V106+AA106</f>
        <v>378354575.51402164</v>
      </c>
      <c r="V106" s="63">
        <f t="shared" ref="V106:V119" si="34">W106+X106</f>
        <v>378354575.51402164</v>
      </c>
      <c r="W106" s="63">
        <v>322365101.42745495</v>
      </c>
      <c r="X106" s="65">
        <f t="shared" si="28"/>
        <v>55989474.086566716</v>
      </c>
      <c r="Y106" s="63">
        <v>25644868.9041664</v>
      </c>
      <c r="Z106" s="63">
        <v>30344605.182400312</v>
      </c>
      <c r="AA106" s="63"/>
      <c r="AB106" s="65">
        <f t="shared" ref="AB106:AB120" si="35">W106+AA106</f>
        <v>322365101.42745495</v>
      </c>
      <c r="AC106" s="63">
        <v>60784641</v>
      </c>
      <c r="AD106" s="63"/>
      <c r="AE106" s="66">
        <f t="shared" ref="AE106:AE119" si="36">E106+M106+S106+U106+AC106+AD106</f>
        <v>784386037.79402161</v>
      </c>
    </row>
    <row r="107" spans="1:31" s="67" customFormat="1" ht="36" x14ac:dyDescent="0.35">
      <c r="A107" s="59">
        <f t="shared" si="29"/>
        <v>98</v>
      </c>
      <c r="B107" s="68" t="s">
        <v>112</v>
      </c>
      <c r="C107" s="73">
        <v>1307014</v>
      </c>
      <c r="D107" s="76">
        <v>1</v>
      </c>
      <c r="E107" s="63">
        <f t="shared" si="31"/>
        <v>0</v>
      </c>
      <c r="F107" s="63">
        <f t="shared" si="30"/>
        <v>0</v>
      </c>
      <c r="G107" s="63"/>
      <c r="H107" s="63"/>
      <c r="I107" s="63"/>
      <c r="J107" s="63"/>
      <c r="K107" s="63"/>
      <c r="L107" s="63"/>
      <c r="M107" s="63">
        <f t="shared" si="26"/>
        <v>45449489.659999996</v>
      </c>
      <c r="N107" s="63"/>
      <c r="O107" s="63"/>
      <c r="P107" s="63">
        <f t="shared" si="27"/>
        <v>45449489.659999996</v>
      </c>
      <c r="Q107" s="63">
        <v>45449489.659999996</v>
      </c>
      <c r="R107" s="63"/>
      <c r="S107" s="64"/>
      <c r="T107" s="65">
        <f t="shared" si="32"/>
        <v>45449489.659999996</v>
      </c>
      <c r="U107" s="63">
        <f t="shared" si="33"/>
        <v>0</v>
      </c>
      <c r="V107" s="63">
        <f t="shared" si="34"/>
        <v>0</v>
      </c>
      <c r="W107" s="63"/>
      <c r="X107" s="65">
        <f t="shared" si="28"/>
        <v>0</v>
      </c>
      <c r="Y107" s="63"/>
      <c r="Z107" s="63"/>
      <c r="AA107" s="63"/>
      <c r="AB107" s="65">
        <f t="shared" si="35"/>
        <v>0</v>
      </c>
      <c r="AC107" s="63"/>
      <c r="AD107" s="63"/>
      <c r="AE107" s="66">
        <f t="shared" si="36"/>
        <v>45449489.659999996</v>
      </c>
    </row>
    <row r="108" spans="1:31" s="67" customFormat="1" ht="25.2" customHeight="1" x14ac:dyDescent="0.35">
      <c r="A108" s="59">
        <f t="shared" si="29"/>
        <v>99</v>
      </c>
      <c r="B108" s="60" t="s">
        <v>113</v>
      </c>
      <c r="C108" s="73">
        <v>1340006</v>
      </c>
      <c r="D108" s="76">
        <v>1</v>
      </c>
      <c r="E108" s="63">
        <f t="shared" si="31"/>
        <v>163445836.28999999</v>
      </c>
      <c r="F108" s="63">
        <f t="shared" si="30"/>
        <v>161172072.31999999</v>
      </c>
      <c r="G108" s="63">
        <v>144694456.78</v>
      </c>
      <c r="H108" s="63">
        <v>16477615.539999999</v>
      </c>
      <c r="I108" s="63">
        <v>32273650.52</v>
      </c>
      <c r="J108" s="63">
        <v>24176707.23</v>
      </c>
      <c r="K108" s="63">
        <v>550860.44999999995</v>
      </c>
      <c r="L108" s="63">
        <v>1722903.52</v>
      </c>
      <c r="M108" s="63">
        <f t="shared" si="26"/>
        <v>21399488.050000001</v>
      </c>
      <c r="N108" s="63">
        <v>1579648.98</v>
      </c>
      <c r="O108" s="63">
        <v>3614180.33</v>
      </c>
      <c r="P108" s="63">
        <f t="shared" si="27"/>
        <v>16205658.74</v>
      </c>
      <c r="Q108" s="63">
        <v>12024676</v>
      </c>
      <c r="R108" s="63">
        <v>4180982.7399999998</v>
      </c>
      <c r="S108" s="64">
        <v>3197838</v>
      </c>
      <c r="T108" s="65">
        <f t="shared" si="32"/>
        <v>188043162.34</v>
      </c>
      <c r="U108" s="63">
        <f t="shared" si="33"/>
        <v>143667992.82534811</v>
      </c>
      <c r="V108" s="63">
        <f t="shared" si="34"/>
        <v>143667992.82534811</v>
      </c>
      <c r="W108" s="63">
        <v>120956217.63256732</v>
      </c>
      <c r="X108" s="65">
        <f t="shared" si="28"/>
        <v>22711775.1927808</v>
      </c>
      <c r="Y108" s="63">
        <v>6554269.0080000004</v>
      </c>
      <c r="Z108" s="63">
        <v>16157506.184780801</v>
      </c>
      <c r="AA108" s="63"/>
      <c r="AB108" s="65">
        <f t="shared" si="35"/>
        <v>120956217.63256732</v>
      </c>
      <c r="AC108" s="63">
        <v>29612241</v>
      </c>
      <c r="AD108" s="63"/>
      <c r="AE108" s="66">
        <f t="shared" si="36"/>
        <v>361323396.16534811</v>
      </c>
    </row>
    <row r="109" spans="1:31" s="67" customFormat="1" ht="35.4" customHeight="1" x14ac:dyDescent="0.35">
      <c r="A109" s="59">
        <f t="shared" si="29"/>
        <v>100</v>
      </c>
      <c r="B109" s="60" t="s">
        <v>114</v>
      </c>
      <c r="C109" s="73">
        <v>6349008</v>
      </c>
      <c r="D109" s="76">
        <v>1</v>
      </c>
      <c r="E109" s="63">
        <f t="shared" si="31"/>
        <v>18484719.940000001</v>
      </c>
      <c r="F109" s="63">
        <f t="shared" si="30"/>
        <v>17904341.280000001</v>
      </c>
      <c r="G109" s="63">
        <v>16122835.380000001</v>
      </c>
      <c r="H109" s="63">
        <v>1781505.9</v>
      </c>
      <c r="I109" s="63">
        <v>7827123.5099999998</v>
      </c>
      <c r="J109" s="63">
        <v>878690.8</v>
      </c>
      <c r="K109" s="63">
        <v>142399.29999999999</v>
      </c>
      <c r="L109" s="63">
        <v>437979.36</v>
      </c>
      <c r="M109" s="63">
        <f t="shared" si="26"/>
        <v>6966578.6699999999</v>
      </c>
      <c r="N109" s="63">
        <v>559686.29</v>
      </c>
      <c r="O109" s="63">
        <v>1835125.54</v>
      </c>
      <c r="P109" s="63">
        <f t="shared" si="27"/>
        <v>4571766.84</v>
      </c>
      <c r="Q109" s="63">
        <f>2316135.2+1545811.8</f>
        <v>3861947</v>
      </c>
      <c r="R109" s="63">
        <v>709819.84</v>
      </c>
      <c r="S109" s="64"/>
      <c r="T109" s="65">
        <f t="shared" si="32"/>
        <v>25451298.609999999</v>
      </c>
      <c r="U109" s="63">
        <f t="shared" si="33"/>
        <v>37388525.600160003</v>
      </c>
      <c r="V109" s="63">
        <f t="shared" si="34"/>
        <v>37388525.600160003</v>
      </c>
      <c r="W109" s="63">
        <v>31319602.14096</v>
      </c>
      <c r="X109" s="65">
        <f t="shared" si="28"/>
        <v>6068923.4592000004</v>
      </c>
      <c r="Y109" s="63"/>
      <c r="Z109" s="63">
        <v>6068923.4592000004</v>
      </c>
      <c r="AA109" s="63"/>
      <c r="AB109" s="65">
        <f t="shared" si="35"/>
        <v>31319602.14096</v>
      </c>
      <c r="AC109" s="63"/>
      <c r="AD109" s="63"/>
      <c r="AE109" s="66">
        <f t="shared" si="36"/>
        <v>62839824.210160002</v>
      </c>
    </row>
    <row r="110" spans="1:31" s="67" customFormat="1" ht="33.9" customHeight="1" x14ac:dyDescent="0.35">
      <c r="A110" s="59">
        <f t="shared" si="29"/>
        <v>101</v>
      </c>
      <c r="B110" s="60" t="s">
        <v>115</v>
      </c>
      <c r="C110" s="73">
        <v>1340007</v>
      </c>
      <c r="D110" s="76">
        <v>1</v>
      </c>
      <c r="E110" s="63">
        <f t="shared" si="31"/>
        <v>188020301.15000004</v>
      </c>
      <c r="F110" s="63">
        <f t="shared" si="30"/>
        <v>184663931.76000002</v>
      </c>
      <c r="G110" s="63">
        <v>166177525.83000001</v>
      </c>
      <c r="H110" s="63">
        <v>18486405.93</v>
      </c>
      <c r="I110" s="63">
        <v>47259629.520000003</v>
      </c>
      <c r="J110" s="63">
        <v>33554010.760000002</v>
      </c>
      <c r="K110" s="63">
        <v>818305.55</v>
      </c>
      <c r="L110" s="63">
        <v>2538063.84</v>
      </c>
      <c r="M110" s="63">
        <f t="shared" si="26"/>
        <v>64968125.089999996</v>
      </c>
      <c r="N110" s="63">
        <v>2872969.61</v>
      </c>
      <c r="O110" s="63">
        <v>6408576.3200000003</v>
      </c>
      <c r="P110" s="63">
        <f t="shared" si="27"/>
        <v>55686579.159999996</v>
      </c>
      <c r="Q110" s="63">
        <v>30047934.5</v>
      </c>
      <c r="R110" s="63">
        <v>25638644.66</v>
      </c>
      <c r="S110" s="64">
        <v>1644602.4</v>
      </c>
      <c r="T110" s="65">
        <f t="shared" si="32"/>
        <v>254633028.64000005</v>
      </c>
      <c r="U110" s="63">
        <f t="shared" si="33"/>
        <v>270485541.37381607</v>
      </c>
      <c r="V110" s="63">
        <f t="shared" si="34"/>
        <v>270485541.37381607</v>
      </c>
      <c r="W110" s="63">
        <v>237765277.51669607</v>
      </c>
      <c r="X110" s="65">
        <f t="shared" si="28"/>
        <v>32720263.857119996</v>
      </c>
      <c r="Y110" s="63"/>
      <c r="Z110" s="63">
        <v>32720263.857119996</v>
      </c>
      <c r="AA110" s="63"/>
      <c r="AB110" s="65">
        <f t="shared" si="35"/>
        <v>237765277.51669607</v>
      </c>
      <c r="AC110" s="63">
        <v>33846619</v>
      </c>
      <c r="AD110" s="63"/>
      <c r="AE110" s="66">
        <f t="shared" si="36"/>
        <v>558965189.01381612</v>
      </c>
    </row>
    <row r="111" spans="1:31" s="67" customFormat="1" ht="18" customHeight="1" x14ac:dyDescent="0.35">
      <c r="A111" s="59">
        <f t="shared" si="29"/>
        <v>102</v>
      </c>
      <c r="B111" s="60" t="s">
        <v>116</v>
      </c>
      <c r="C111" s="73">
        <v>1304001</v>
      </c>
      <c r="D111" s="76"/>
      <c r="E111" s="63">
        <f t="shared" si="31"/>
        <v>0</v>
      </c>
      <c r="F111" s="63">
        <f t="shared" si="30"/>
        <v>0</v>
      </c>
      <c r="G111" s="63"/>
      <c r="H111" s="63"/>
      <c r="I111" s="63"/>
      <c r="J111" s="63"/>
      <c r="K111" s="63"/>
      <c r="L111" s="63"/>
      <c r="M111" s="63">
        <f t="shared" si="26"/>
        <v>2660570</v>
      </c>
      <c r="N111" s="63"/>
      <c r="O111" s="63"/>
      <c r="P111" s="63">
        <f t="shared" si="27"/>
        <v>2660570</v>
      </c>
      <c r="Q111" s="63">
        <v>2660570</v>
      </c>
      <c r="R111" s="63"/>
      <c r="S111" s="64"/>
      <c r="T111" s="65">
        <f t="shared" si="32"/>
        <v>2660570</v>
      </c>
      <c r="U111" s="63">
        <f t="shared" si="33"/>
        <v>0</v>
      </c>
      <c r="V111" s="63">
        <f t="shared" si="34"/>
        <v>0</v>
      </c>
      <c r="W111" s="63"/>
      <c r="X111" s="65">
        <f t="shared" si="28"/>
        <v>0</v>
      </c>
      <c r="Y111" s="63"/>
      <c r="Z111" s="63"/>
      <c r="AA111" s="63"/>
      <c r="AB111" s="65">
        <f t="shared" si="35"/>
        <v>0</v>
      </c>
      <c r="AC111" s="63"/>
      <c r="AD111" s="63"/>
      <c r="AE111" s="66">
        <f t="shared" si="36"/>
        <v>2660570</v>
      </c>
    </row>
    <row r="112" spans="1:31" s="67" customFormat="1" ht="18" customHeight="1" x14ac:dyDescent="0.35">
      <c r="A112" s="59">
        <f t="shared" si="29"/>
        <v>103</v>
      </c>
      <c r="B112" s="60" t="s">
        <v>127</v>
      </c>
      <c r="C112" s="73" t="s">
        <v>128</v>
      </c>
      <c r="D112" s="76"/>
      <c r="E112" s="63">
        <f t="shared" si="31"/>
        <v>0</v>
      </c>
      <c r="F112" s="63">
        <f t="shared" si="30"/>
        <v>0</v>
      </c>
      <c r="G112" s="63"/>
      <c r="H112" s="63"/>
      <c r="I112" s="63"/>
      <c r="J112" s="63"/>
      <c r="K112" s="63"/>
      <c r="L112" s="63"/>
      <c r="M112" s="63">
        <f t="shared" si="26"/>
        <v>259379.68</v>
      </c>
      <c r="N112" s="63"/>
      <c r="O112" s="63"/>
      <c r="P112" s="63">
        <f t="shared" si="27"/>
        <v>259379.68</v>
      </c>
      <c r="Q112" s="63">
        <v>259379.68</v>
      </c>
      <c r="R112" s="63"/>
      <c r="S112" s="64"/>
      <c r="T112" s="65">
        <f t="shared" si="32"/>
        <v>259379.68</v>
      </c>
      <c r="U112" s="63">
        <f t="shared" si="33"/>
        <v>0</v>
      </c>
      <c r="V112" s="63">
        <f t="shared" si="34"/>
        <v>0</v>
      </c>
      <c r="W112" s="63"/>
      <c r="X112" s="65">
        <f t="shared" si="28"/>
        <v>0</v>
      </c>
      <c r="Y112" s="63"/>
      <c r="Z112" s="63"/>
      <c r="AA112" s="63"/>
      <c r="AB112" s="65">
        <f t="shared" si="35"/>
        <v>0</v>
      </c>
      <c r="AC112" s="63"/>
      <c r="AD112" s="63"/>
      <c r="AE112" s="66">
        <f t="shared" si="36"/>
        <v>259379.68</v>
      </c>
    </row>
    <row r="113" spans="1:96" s="67" customFormat="1" ht="26.4" customHeight="1" x14ac:dyDescent="0.35">
      <c r="A113" s="59">
        <f t="shared" si="29"/>
        <v>104</v>
      </c>
      <c r="B113" s="60" t="s">
        <v>117</v>
      </c>
      <c r="C113" s="73">
        <v>1343008</v>
      </c>
      <c r="D113" s="76">
        <v>1</v>
      </c>
      <c r="E113" s="63">
        <f t="shared" si="31"/>
        <v>81860909.75999999</v>
      </c>
      <c r="F113" s="63">
        <f t="shared" si="30"/>
        <v>80151534</v>
      </c>
      <c r="G113" s="63">
        <v>72243383.519999996</v>
      </c>
      <c r="H113" s="63">
        <v>7908150.4800000004</v>
      </c>
      <c r="I113" s="63">
        <v>24389878.850000001</v>
      </c>
      <c r="J113" s="63">
        <v>15306092.34</v>
      </c>
      <c r="K113" s="63">
        <v>418294.8</v>
      </c>
      <c r="L113" s="63">
        <v>1291080.96</v>
      </c>
      <c r="M113" s="63">
        <f>O113+P113+N113</f>
        <v>19647296.34</v>
      </c>
      <c r="N113" s="63">
        <v>1156137.1299999999</v>
      </c>
      <c r="O113" s="63">
        <f>2104221.22-1463929.01</f>
        <v>640292.2100000002</v>
      </c>
      <c r="P113" s="63">
        <f t="shared" si="27"/>
        <v>17850867</v>
      </c>
      <c r="Q113" s="63">
        <f>25450147-5540000-5656340</f>
        <v>14253807</v>
      </c>
      <c r="R113" s="63">
        <v>3597060</v>
      </c>
      <c r="S113" s="64">
        <v>12334518</v>
      </c>
      <c r="T113" s="65">
        <f t="shared" si="32"/>
        <v>113842724.09999999</v>
      </c>
      <c r="U113" s="63">
        <f t="shared" si="33"/>
        <v>147017429.96832809</v>
      </c>
      <c r="V113" s="63">
        <f t="shared" si="34"/>
        <v>147017429.96832809</v>
      </c>
      <c r="W113" s="63">
        <v>114459268.6522449</v>
      </c>
      <c r="X113" s="65">
        <f t="shared" si="28"/>
        <v>32558161.3160832</v>
      </c>
      <c r="Y113" s="63">
        <v>18474869.309388801</v>
      </c>
      <c r="Z113" s="63">
        <v>14083292.006694399</v>
      </c>
      <c r="AA113" s="63"/>
      <c r="AB113" s="65">
        <f t="shared" si="35"/>
        <v>114459268.6522449</v>
      </c>
      <c r="AC113" s="63">
        <v>27257318.399999999</v>
      </c>
      <c r="AD113" s="63"/>
      <c r="AE113" s="66">
        <f t="shared" si="36"/>
        <v>288117472.46832806</v>
      </c>
    </row>
    <row r="114" spans="1:96" s="67" customFormat="1" ht="25.2" customHeight="1" x14ac:dyDescent="0.35">
      <c r="A114" s="59">
        <f t="shared" si="29"/>
        <v>105</v>
      </c>
      <c r="B114" s="68" t="s">
        <v>118</v>
      </c>
      <c r="C114" s="73">
        <v>1340010</v>
      </c>
      <c r="D114" s="76">
        <v>1</v>
      </c>
      <c r="E114" s="63">
        <f t="shared" si="31"/>
        <v>269533853.30000001</v>
      </c>
      <c r="F114" s="63">
        <f t="shared" si="30"/>
        <v>267450238.26000002</v>
      </c>
      <c r="G114" s="63">
        <v>239526588.46000001</v>
      </c>
      <c r="H114" s="63">
        <v>27923649.800000001</v>
      </c>
      <c r="I114" s="63">
        <v>38721794.909999996</v>
      </c>
      <c r="J114" s="63">
        <v>28061180.170000002</v>
      </c>
      <c r="K114" s="63"/>
      <c r="L114" s="63">
        <v>2083615.04</v>
      </c>
      <c r="M114" s="63">
        <f t="shared" si="26"/>
        <v>7801066.3400000008</v>
      </c>
      <c r="N114" s="63">
        <v>111417.14</v>
      </c>
      <c r="O114" s="63">
        <v>1104375.9700000002</v>
      </c>
      <c r="P114" s="63">
        <f t="shared" si="27"/>
        <v>6585273.2300000004</v>
      </c>
      <c r="Q114" s="63">
        <f>7403184.5-4239914.35</f>
        <v>3163270.1500000004</v>
      </c>
      <c r="R114" s="63">
        <v>3422003.08</v>
      </c>
      <c r="S114" s="64">
        <v>15349622.4</v>
      </c>
      <c r="T114" s="65">
        <f t="shared" si="32"/>
        <v>292684542.03999996</v>
      </c>
      <c r="U114" s="63">
        <f t="shared" si="33"/>
        <v>163635909.80990195</v>
      </c>
      <c r="V114" s="63">
        <f t="shared" si="34"/>
        <v>163635909.80990195</v>
      </c>
      <c r="W114" s="63">
        <v>153142384.30930674</v>
      </c>
      <c r="X114" s="65">
        <f t="shared" si="28"/>
        <v>10493525.500595201</v>
      </c>
      <c r="Y114" s="63">
        <v>5016321.4941952005</v>
      </c>
      <c r="Z114" s="63">
        <v>5477204.0064000003</v>
      </c>
      <c r="AA114" s="63"/>
      <c r="AB114" s="65">
        <f t="shared" si="35"/>
        <v>153142384.30930674</v>
      </c>
      <c r="AC114" s="63">
        <v>27754825.800000001</v>
      </c>
      <c r="AD114" s="63"/>
      <c r="AE114" s="66">
        <f t="shared" si="36"/>
        <v>484075277.64990193</v>
      </c>
    </row>
    <row r="115" spans="1:96" s="67" customFormat="1" ht="36" x14ac:dyDescent="0.35">
      <c r="A115" s="59">
        <f t="shared" si="29"/>
        <v>106</v>
      </c>
      <c r="B115" s="60" t="s">
        <v>119</v>
      </c>
      <c r="C115" s="73">
        <v>1343004</v>
      </c>
      <c r="D115" s="76">
        <v>1</v>
      </c>
      <c r="E115" s="63">
        <f t="shared" si="31"/>
        <v>195542343</v>
      </c>
      <c r="F115" s="63">
        <f t="shared" si="30"/>
        <v>193499055</v>
      </c>
      <c r="G115" s="63">
        <v>173806986.38</v>
      </c>
      <c r="H115" s="63">
        <v>19692068.620000001</v>
      </c>
      <c r="I115" s="63">
        <v>38507792.530000001</v>
      </c>
      <c r="J115" s="63">
        <v>31092326.629999999</v>
      </c>
      <c r="K115" s="63"/>
      <c r="L115" s="63">
        <v>2043288</v>
      </c>
      <c r="M115" s="63">
        <f t="shared" si="26"/>
        <v>15572122.399999999</v>
      </c>
      <c r="N115" s="63">
        <v>1277934.6000000001</v>
      </c>
      <c r="O115" s="63">
        <f>320661+514969.2+143047</f>
        <v>978677.2</v>
      </c>
      <c r="P115" s="63">
        <f t="shared" si="27"/>
        <v>13315510.6</v>
      </c>
      <c r="Q115" s="63">
        <v>6025469</v>
      </c>
      <c r="R115" s="63">
        <v>7290041.5999999996</v>
      </c>
      <c r="S115" s="64">
        <v>8314378.7999999998</v>
      </c>
      <c r="T115" s="65">
        <f t="shared" si="32"/>
        <v>219428844.20000002</v>
      </c>
      <c r="U115" s="63">
        <f t="shared" si="33"/>
        <v>156158134.4085471</v>
      </c>
      <c r="V115" s="63">
        <f t="shared" si="34"/>
        <v>156158134.4085471</v>
      </c>
      <c r="W115" s="63">
        <v>143386720.30972469</v>
      </c>
      <c r="X115" s="65">
        <f t="shared" si="28"/>
        <v>12771414.0988224</v>
      </c>
      <c r="Y115" s="63">
        <v>3732671.9808000005</v>
      </c>
      <c r="Z115" s="63">
        <v>9038742.118022399</v>
      </c>
      <c r="AA115" s="63"/>
      <c r="AB115" s="65">
        <f t="shared" si="35"/>
        <v>143386720.30972469</v>
      </c>
      <c r="AC115" s="63">
        <v>30253498.199999999</v>
      </c>
      <c r="AD115" s="63"/>
      <c r="AE115" s="66">
        <f t="shared" si="36"/>
        <v>405840476.80854708</v>
      </c>
    </row>
    <row r="116" spans="1:96" s="67" customFormat="1" ht="36" x14ac:dyDescent="0.35">
      <c r="A116" s="59">
        <f t="shared" si="29"/>
        <v>107</v>
      </c>
      <c r="B116" s="60" t="s">
        <v>120</v>
      </c>
      <c r="C116" s="73">
        <v>1343171</v>
      </c>
      <c r="D116" s="76">
        <v>1</v>
      </c>
      <c r="E116" s="63">
        <f t="shared" si="31"/>
        <v>148355727.51999998</v>
      </c>
      <c r="F116" s="63">
        <f t="shared" si="30"/>
        <v>147187166.88</v>
      </c>
      <c r="G116" s="63">
        <v>131893842.08</v>
      </c>
      <c r="H116" s="63">
        <v>15293324.800000001</v>
      </c>
      <c r="I116" s="63">
        <v>22800923.23</v>
      </c>
      <c r="J116" s="63">
        <v>16761050.98</v>
      </c>
      <c r="K116" s="63"/>
      <c r="L116" s="63">
        <v>1168560.6399999999</v>
      </c>
      <c r="M116" s="63">
        <f t="shared" si="26"/>
        <v>22054669.380000003</v>
      </c>
      <c r="N116" s="63">
        <v>1076505.28</v>
      </c>
      <c r="O116" s="63">
        <v>696871.5</v>
      </c>
      <c r="P116" s="63">
        <f t="shared" si="27"/>
        <v>20281292.600000001</v>
      </c>
      <c r="Q116" s="63">
        <v>8075269</v>
      </c>
      <c r="R116" s="63">
        <v>12206023.6</v>
      </c>
      <c r="S116" s="64">
        <v>29146009.199999999</v>
      </c>
      <c r="T116" s="65">
        <f t="shared" si="32"/>
        <v>199556406.09999996</v>
      </c>
      <c r="U116" s="63">
        <f t="shared" si="33"/>
        <v>98787366.657502204</v>
      </c>
      <c r="V116" s="63">
        <f t="shared" si="34"/>
        <v>98787366.657502204</v>
      </c>
      <c r="W116" s="63">
        <v>91851043.109726205</v>
      </c>
      <c r="X116" s="65">
        <f t="shared" si="28"/>
        <v>6936323.5477759996</v>
      </c>
      <c r="Y116" s="63">
        <v>3608892.3447807999</v>
      </c>
      <c r="Z116" s="63">
        <v>3327431.2029951997</v>
      </c>
      <c r="AA116" s="63"/>
      <c r="AB116" s="65">
        <f t="shared" si="35"/>
        <v>91851043.109726205</v>
      </c>
      <c r="AC116" s="63">
        <v>17665188</v>
      </c>
      <c r="AD116" s="63"/>
      <c r="AE116" s="66">
        <f t="shared" si="36"/>
        <v>316008960.7575022</v>
      </c>
    </row>
    <row r="117" spans="1:96" s="67" customFormat="1" x14ac:dyDescent="0.35">
      <c r="A117" s="59">
        <f t="shared" si="29"/>
        <v>108</v>
      </c>
      <c r="B117" s="60" t="s">
        <v>121</v>
      </c>
      <c r="C117" s="73">
        <v>1340003</v>
      </c>
      <c r="D117" s="76">
        <v>1</v>
      </c>
      <c r="E117" s="63">
        <f t="shared" si="31"/>
        <v>43412227.680000007</v>
      </c>
      <c r="F117" s="63">
        <f t="shared" si="30"/>
        <v>43265080.160000004</v>
      </c>
      <c r="G117" s="63">
        <v>38580382.210000001</v>
      </c>
      <c r="H117" s="63">
        <v>4684697.95</v>
      </c>
      <c r="I117" s="63">
        <v>2864447.94</v>
      </c>
      <c r="J117" s="63">
        <v>2105352.7599999998</v>
      </c>
      <c r="K117" s="63"/>
      <c r="L117" s="63">
        <v>147147.51999999999</v>
      </c>
      <c r="M117" s="63">
        <f t="shared" si="26"/>
        <v>1265419.25</v>
      </c>
      <c r="N117" s="63">
        <v>149458.95000000001</v>
      </c>
      <c r="O117" s="63"/>
      <c r="P117" s="63">
        <f t="shared" si="27"/>
        <v>1115960.3</v>
      </c>
      <c r="Q117" s="63">
        <f>893684.5-425195</f>
        <v>468489.5</v>
      </c>
      <c r="R117" s="63">
        <v>647470.80000000005</v>
      </c>
      <c r="S117" s="64">
        <v>2284170</v>
      </c>
      <c r="T117" s="65">
        <f t="shared" si="32"/>
        <v>46961816.930000007</v>
      </c>
      <c r="U117" s="63">
        <f t="shared" si="33"/>
        <v>8051495.8811815595</v>
      </c>
      <c r="V117" s="63">
        <f t="shared" si="34"/>
        <v>8051495.8811815595</v>
      </c>
      <c r="W117" s="63">
        <v>6386940.1985959597</v>
      </c>
      <c r="X117" s="65">
        <f t="shared" si="28"/>
        <v>1664555.6825855998</v>
      </c>
      <c r="Y117" s="63">
        <v>937940.09218559996</v>
      </c>
      <c r="Z117" s="63">
        <v>726615.59039999999</v>
      </c>
      <c r="AA117" s="63"/>
      <c r="AB117" s="65">
        <f t="shared" si="35"/>
        <v>6386940.1985959597</v>
      </c>
      <c r="AC117" s="63">
        <v>2320806</v>
      </c>
      <c r="AD117" s="63"/>
      <c r="AE117" s="66">
        <f t="shared" si="36"/>
        <v>57334118.811181568</v>
      </c>
    </row>
    <row r="118" spans="1:96" s="67" customFormat="1" ht="19.649999999999999" customHeight="1" x14ac:dyDescent="0.35">
      <c r="A118" s="59">
        <f t="shared" si="29"/>
        <v>109</v>
      </c>
      <c r="B118" s="60" t="s">
        <v>122</v>
      </c>
      <c r="C118" s="73">
        <v>1340001</v>
      </c>
      <c r="D118" s="76">
        <v>1</v>
      </c>
      <c r="E118" s="63">
        <f t="shared" si="31"/>
        <v>48243186.809999995</v>
      </c>
      <c r="F118" s="63">
        <f t="shared" si="30"/>
        <v>48054088.649999999</v>
      </c>
      <c r="G118" s="63">
        <v>42871612.579999998</v>
      </c>
      <c r="H118" s="63">
        <v>5182476.07</v>
      </c>
      <c r="I118" s="63">
        <v>3601475.45</v>
      </c>
      <c r="J118" s="63">
        <v>2726890.29</v>
      </c>
      <c r="K118" s="63"/>
      <c r="L118" s="63">
        <v>189098.16</v>
      </c>
      <c r="M118" s="63">
        <f t="shared" si="26"/>
        <v>7368736.96</v>
      </c>
      <c r="N118" s="63">
        <v>149871.46</v>
      </c>
      <c r="O118" s="63"/>
      <c r="P118" s="63">
        <f t="shared" si="27"/>
        <v>7218865.5</v>
      </c>
      <c r="Q118" s="63">
        <v>4035765.5</v>
      </c>
      <c r="R118" s="63">
        <v>3183100</v>
      </c>
      <c r="S118" s="64">
        <v>4851141.96</v>
      </c>
      <c r="T118" s="65">
        <f t="shared" si="32"/>
        <v>60463065.729999997</v>
      </c>
      <c r="U118" s="63">
        <f t="shared" si="33"/>
        <v>53275713.243620291</v>
      </c>
      <c r="V118" s="63">
        <f t="shared" si="34"/>
        <v>53275713.243620291</v>
      </c>
      <c r="W118" s="63">
        <v>35225144.522081099</v>
      </c>
      <c r="X118" s="65">
        <f t="shared" si="28"/>
        <v>18050568.721539196</v>
      </c>
      <c r="Y118" s="63">
        <v>17523013.161539197</v>
      </c>
      <c r="Z118" s="63">
        <v>527555.56000000006</v>
      </c>
      <c r="AA118" s="63"/>
      <c r="AB118" s="65">
        <f t="shared" si="35"/>
        <v>35225144.522081099</v>
      </c>
      <c r="AC118" s="63">
        <v>3569519.8</v>
      </c>
      <c r="AD118" s="63"/>
      <c r="AE118" s="66">
        <f t="shared" si="36"/>
        <v>117308298.77362029</v>
      </c>
    </row>
    <row r="119" spans="1:96" s="67" customFormat="1" ht="19.649999999999999" customHeight="1" x14ac:dyDescent="0.35">
      <c r="A119" s="59">
        <f t="shared" si="29"/>
        <v>110</v>
      </c>
      <c r="B119" s="60" t="s">
        <v>123</v>
      </c>
      <c r="C119" s="73">
        <v>1340012</v>
      </c>
      <c r="D119" s="76">
        <v>1</v>
      </c>
      <c r="E119" s="63">
        <f t="shared" si="31"/>
        <v>169654897.95000002</v>
      </c>
      <c r="F119" s="63">
        <f t="shared" si="30"/>
        <v>168944632.86000001</v>
      </c>
      <c r="G119" s="63">
        <v>150638203.24000001</v>
      </c>
      <c r="H119" s="63">
        <v>18306429.620000001</v>
      </c>
      <c r="I119" s="63">
        <v>11542147.99</v>
      </c>
      <c r="J119" s="63">
        <v>7627181.3600000003</v>
      </c>
      <c r="K119" s="63"/>
      <c r="L119" s="63">
        <v>710265.09</v>
      </c>
      <c r="M119" s="63">
        <f t="shared" si="26"/>
        <v>14392281.799999999</v>
      </c>
      <c r="N119" s="63">
        <v>570870.26</v>
      </c>
      <c r="O119" s="63">
        <v>109414</v>
      </c>
      <c r="P119" s="63">
        <f t="shared" si="27"/>
        <v>13711997.539999999</v>
      </c>
      <c r="Q119" s="63">
        <v>8209367.54</v>
      </c>
      <c r="R119" s="63">
        <v>5502630</v>
      </c>
      <c r="S119" s="64">
        <v>11740633.800000001</v>
      </c>
      <c r="T119" s="65">
        <f t="shared" si="32"/>
        <v>195787813.55000004</v>
      </c>
      <c r="U119" s="63">
        <f t="shared" si="33"/>
        <v>71151301.594025522</v>
      </c>
      <c r="V119" s="63">
        <f t="shared" si="34"/>
        <v>71151301.594025522</v>
      </c>
      <c r="W119" s="63">
        <v>57583353.972833931</v>
      </c>
      <c r="X119" s="65">
        <f t="shared" si="28"/>
        <v>13567947.621191598</v>
      </c>
      <c r="Y119" s="63">
        <v>8678819.9439575188</v>
      </c>
      <c r="Z119" s="63">
        <v>4889127.6772340788</v>
      </c>
      <c r="AA119" s="63"/>
      <c r="AB119" s="65">
        <f t="shared" si="35"/>
        <v>57583353.972833931</v>
      </c>
      <c r="AC119" s="63">
        <v>13677951.199999999</v>
      </c>
      <c r="AD119" s="63"/>
      <c r="AE119" s="66">
        <f t="shared" si="36"/>
        <v>280617066.34402555</v>
      </c>
      <c r="AF119" s="67" t="s">
        <v>180</v>
      </c>
    </row>
    <row r="120" spans="1:96" s="13" customFormat="1" ht="22.35" customHeight="1" x14ac:dyDescent="0.35">
      <c r="A120" s="37"/>
      <c r="B120" s="38" t="s">
        <v>186</v>
      </c>
      <c r="C120" s="38"/>
      <c r="D120" s="77">
        <f t="shared" ref="D120" si="37">SUM(D10:D119)</f>
        <v>85</v>
      </c>
      <c r="E120" s="35">
        <f t="shared" si="31"/>
        <v>5984779558.5299997</v>
      </c>
      <c r="F120" s="35">
        <f>SUM(F10:F119)</f>
        <v>5829392921.4899998</v>
      </c>
      <c r="G120" s="35">
        <f t="shared" ref="G120:H120" si="38">SUM(G10:G119)</f>
        <v>5245937744.670001</v>
      </c>
      <c r="H120" s="35">
        <f t="shared" si="38"/>
        <v>583455176.82000017</v>
      </c>
      <c r="I120" s="35">
        <f t="shared" ref="I120:W120" si="39">SUM(I10:I119)</f>
        <v>1386484462.8000002</v>
      </c>
      <c r="J120" s="35">
        <f t="shared" si="39"/>
        <v>1110829708.7300003</v>
      </c>
      <c r="K120" s="35">
        <f t="shared" si="39"/>
        <v>69737807.229999989</v>
      </c>
      <c r="L120" s="35">
        <f>SUM(L10:L119)</f>
        <v>85648829.809999987</v>
      </c>
      <c r="M120" s="36">
        <f t="shared" si="39"/>
        <v>4235640688.8873715</v>
      </c>
      <c r="N120" s="35">
        <f>SUM(N10:N119)</f>
        <v>77650246.538000017</v>
      </c>
      <c r="O120" s="35">
        <f t="shared" si="39"/>
        <v>1567279340.3593702</v>
      </c>
      <c r="P120" s="35">
        <f t="shared" si="39"/>
        <v>2590711101.9899998</v>
      </c>
      <c r="Q120" s="35">
        <f t="shared" si="39"/>
        <v>1896269399.9700005</v>
      </c>
      <c r="R120" s="35">
        <f t="shared" si="39"/>
        <v>694441702.01999986</v>
      </c>
      <c r="S120" s="39">
        <f t="shared" si="39"/>
        <v>256532794.44</v>
      </c>
      <c r="T120" s="36">
        <f>SUM(T10:T119)</f>
        <v>10476953041.85737</v>
      </c>
      <c r="U120" s="35">
        <f t="shared" si="39"/>
        <v>15608253661.458006</v>
      </c>
      <c r="V120" s="35">
        <f t="shared" si="39"/>
        <v>14461888549.635605</v>
      </c>
      <c r="W120" s="35">
        <f t="shared" si="39"/>
        <v>11442628457.889257</v>
      </c>
      <c r="X120" s="35">
        <f>Y120+Z120</f>
        <v>3019260091.7463531</v>
      </c>
      <c r="Y120" s="35">
        <f>SUM(Y10:Y119)</f>
        <v>1006147045.2566583</v>
      </c>
      <c r="Z120" s="35">
        <f>SUM(Z10:Z119)</f>
        <v>2013113046.4896948</v>
      </c>
      <c r="AA120" s="35">
        <f>SUM(AA10:AA119)</f>
        <v>1146365111.8223999</v>
      </c>
      <c r="AB120" s="35">
        <f t="shared" si="35"/>
        <v>12588993569.711657</v>
      </c>
      <c r="AC120" s="35">
        <f>SUM(AC10:AC119)</f>
        <v>1671027097</v>
      </c>
      <c r="AD120" s="35">
        <f>SUM(AD10:AD119)</f>
        <v>477139317.43000007</v>
      </c>
      <c r="AE120" s="35">
        <f>SUM(AE10:AE119)</f>
        <v>28233373117.745388</v>
      </c>
      <c r="AF120" s="40">
        <v>28048657024.025936</v>
      </c>
      <c r="AG120" s="41">
        <v>28052894391.582474</v>
      </c>
      <c r="AH120" s="57"/>
    </row>
    <row r="121" spans="1:96" s="13" customFormat="1" ht="22.35" customHeight="1" x14ac:dyDescent="0.35">
      <c r="A121" s="42"/>
      <c r="B121" s="43"/>
      <c r="C121" s="43"/>
      <c r="D121" s="44"/>
      <c r="E121" s="45"/>
      <c r="F121" s="45"/>
      <c r="G121" s="45"/>
      <c r="H121" s="45"/>
      <c r="I121" s="45"/>
      <c r="J121" s="45"/>
      <c r="K121" s="45"/>
      <c r="L121" s="45"/>
      <c r="M121" s="46"/>
      <c r="N121" s="45"/>
      <c r="O121" s="45"/>
      <c r="P121" s="45"/>
      <c r="Q121" s="45"/>
      <c r="R121" s="45"/>
      <c r="S121" s="47"/>
      <c r="T121" s="46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0"/>
      <c r="AG121" s="48">
        <f>AE120-AG120</f>
        <v>180478726.16291428</v>
      </c>
      <c r="AH121" s="58"/>
    </row>
    <row r="122" spans="1:96" s="13" customFormat="1" ht="22.35" hidden="1" customHeight="1" x14ac:dyDescent="0.35">
      <c r="A122" s="42"/>
      <c r="B122" s="43" t="s">
        <v>186</v>
      </c>
      <c r="C122" s="43"/>
      <c r="D122" s="44"/>
      <c r="E122" s="45">
        <v>5984779558.5299997</v>
      </c>
      <c r="F122" s="45">
        <v>5829392921.4899998</v>
      </c>
      <c r="G122" s="45">
        <v>5245937744.670001</v>
      </c>
      <c r="H122" s="45">
        <v>583455176.82000017</v>
      </c>
      <c r="I122" s="45">
        <v>1386484462.8000002</v>
      </c>
      <c r="J122" s="45">
        <v>1110829708.7300003</v>
      </c>
      <c r="K122" s="45">
        <v>69737807.229999989</v>
      </c>
      <c r="L122" s="45">
        <v>85648829.809999987</v>
      </c>
      <c r="M122" s="46">
        <v>4169608669.4904733</v>
      </c>
      <c r="N122" s="45">
        <v>94594991.420000017</v>
      </c>
      <c r="O122" s="45">
        <v>1516942709.6104708</v>
      </c>
      <c r="P122" s="45">
        <v>2558070968.46</v>
      </c>
      <c r="Q122" s="45">
        <v>1868384149.8199999</v>
      </c>
      <c r="R122" s="45">
        <v>689686818.6400001</v>
      </c>
      <c r="S122" s="47">
        <v>256532794.44</v>
      </c>
      <c r="T122" s="46">
        <v>10410921022.460466</v>
      </c>
      <c r="U122" s="45">
        <v>15479126920.573854</v>
      </c>
      <c r="V122" s="45">
        <v>14369673998.200262</v>
      </c>
      <c r="W122" s="45">
        <v>11292764138.872416</v>
      </c>
      <c r="X122" s="45">
        <v>3076909859.3278489</v>
      </c>
      <c r="Y122" s="45">
        <v>1041647012.2106587</v>
      </c>
      <c r="Z122" s="45">
        <v>2035262847.1171901</v>
      </c>
      <c r="AA122" s="45">
        <v>1109452922.3736</v>
      </c>
      <c r="AB122" s="45">
        <v>12402217061.246016</v>
      </c>
      <c r="AC122" s="45">
        <v>1671027097</v>
      </c>
      <c r="AD122" s="45">
        <v>494471344.18000001</v>
      </c>
      <c r="AE122" s="45">
        <v>28055546384.21434</v>
      </c>
      <c r="AF122" s="40">
        <v>28048657024.025936</v>
      </c>
      <c r="AG122" s="13">
        <v>28052894391.582474</v>
      </c>
    </row>
    <row r="123" spans="1:96" s="49" customFormat="1" ht="36" customHeight="1" x14ac:dyDescent="0.35">
      <c r="B123" s="50" t="s">
        <v>187</v>
      </c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T123" s="51"/>
      <c r="W123" s="52"/>
      <c r="Y123" s="52"/>
      <c r="Z123" s="52"/>
      <c r="AA123" s="52"/>
      <c r="AE123" s="53"/>
      <c r="AY123" s="54"/>
      <c r="CL123" s="55"/>
      <c r="CR123" s="55"/>
    </row>
    <row r="124" spans="1:96" s="49" customFormat="1" ht="37.5" customHeight="1" x14ac:dyDescent="0.35">
      <c r="B124" s="82" t="s">
        <v>188</v>
      </c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AE124" s="52"/>
      <c r="AX124" s="51"/>
      <c r="CR124" s="55"/>
    </row>
    <row r="125" spans="1:96" hidden="1" x14ac:dyDescent="0.35">
      <c r="E125" s="56">
        <f>E120-E122</f>
        <v>0</v>
      </c>
      <c r="F125" s="56">
        <f t="shared" ref="F125:AE125" si="40">F120-F122</f>
        <v>0</v>
      </c>
      <c r="G125" s="56"/>
      <c r="H125" s="56"/>
      <c r="I125" s="56">
        <f t="shared" si="40"/>
        <v>0</v>
      </c>
      <c r="J125" s="56">
        <f t="shared" si="40"/>
        <v>0</v>
      </c>
      <c r="K125" s="56">
        <f t="shared" si="40"/>
        <v>0</v>
      </c>
      <c r="L125" s="56">
        <f t="shared" si="40"/>
        <v>0</v>
      </c>
      <c r="M125" s="56">
        <f t="shared" si="40"/>
        <v>66032019.39689827</v>
      </c>
      <c r="N125" s="56">
        <f t="shared" si="40"/>
        <v>-16944744.881999999</v>
      </c>
      <c r="O125" s="56">
        <f t="shared" si="40"/>
        <v>50336630.74889946</v>
      </c>
      <c r="P125" s="56">
        <f t="shared" si="40"/>
        <v>32640133.529999733</v>
      </c>
      <c r="Q125" s="56">
        <f t="shared" si="40"/>
        <v>27885250.150000572</v>
      </c>
      <c r="R125" s="56">
        <f t="shared" si="40"/>
        <v>4754883.3799997568</v>
      </c>
      <c r="S125" s="56">
        <f t="shared" si="40"/>
        <v>0</v>
      </c>
      <c r="T125" s="56">
        <f t="shared" si="40"/>
        <v>66032019.396903992</v>
      </c>
      <c r="U125" s="56">
        <f t="shared" si="40"/>
        <v>129126740.88415146</v>
      </c>
      <c r="V125" s="56">
        <f t="shared" si="40"/>
        <v>92214551.435342789</v>
      </c>
      <c r="W125" s="56">
        <f t="shared" si="40"/>
        <v>149864319.01684189</v>
      </c>
      <c r="X125" s="56">
        <f t="shared" si="40"/>
        <v>-57649767.581495762</v>
      </c>
      <c r="Y125" s="56">
        <f t="shared" si="40"/>
        <v>-35499966.954000354</v>
      </c>
      <c r="Z125" s="56">
        <f t="shared" si="40"/>
        <v>-22149800.627495289</v>
      </c>
      <c r="AA125" s="56">
        <f t="shared" si="40"/>
        <v>36912189.448799849</v>
      </c>
      <c r="AB125" s="56">
        <f t="shared" si="40"/>
        <v>186776508.46564102</v>
      </c>
      <c r="AC125" s="56">
        <f t="shared" si="40"/>
        <v>0</v>
      </c>
      <c r="AD125" s="56">
        <f t="shared" si="40"/>
        <v>-17332026.74999994</v>
      </c>
      <c r="AE125" s="56">
        <f t="shared" si="40"/>
        <v>177826733.53104782</v>
      </c>
    </row>
    <row r="126" spans="1:96" x14ac:dyDescent="0.35">
      <c r="F126" s="48"/>
      <c r="G126" s="48"/>
      <c r="H126" s="48"/>
      <c r="M126" s="48"/>
      <c r="O126" s="48"/>
      <c r="P126" s="48"/>
      <c r="AE126" s="48"/>
    </row>
    <row r="127" spans="1:96" x14ac:dyDescent="0.35"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</row>
    <row r="128" spans="1:96" x14ac:dyDescent="0.35">
      <c r="E128" s="56"/>
      <c r="F128" s="48"/>
    </row>
  </sheetData>
  <autoFilter ref="A9:CR125"/>
  <mergeCells count="11">
    <mergeCell ref="B124:W124"/>
    <mergeCell ref="A6:A7"/>
    <mergeCell ref="B6:B7"/>
    <mergeCell ref="C6:C7"/>
    <mergeCell ref="D6:D7"/>
    <mergeCell ref="Q6:Q7"/>
    <mergeCell ref="V1:V2"/>
    <mergeCell ref="B4:M4"/>
    <mergeCell ref="R6:R7"/>
    <mergeCell ref="M1:M2"/>
    <mergeCell ref="O1:R3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2022-12-14T04:37:22Z</cp:lastPrinted>
  <dcterms:created xsi:type="dcterms:W3CDTF">2022-01-27T01:40:47Z</dcterms:created>
  <dcterms:modified xsi:type="dcterms:W3CDTF">2023-03-16T04:40:11Z</dcterms:modified>
</cp:coreProperties>
</file>